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30" tabRatio="772" firstSheet="1" activeTab="5"/>
  </bookViews>
  <sheets>
    <sheet name="Роспись на 2023-2025" sheetId="5" state="hidden" r:id="rId1"/>
    <sheet name="Роспись 2024-2026" sheetId="19" r:id="rId2"/>
    <sheet name="ТИТУЛЬНЫЙ ЛИСТ" sheetId="1" r:id="rId3"/>
    <sheet name="РАЗДЕЛ 1" sheetId="2" r:id="rId4"/>
    <sheet name="РАЗДЕЛ 2" sheetId="4" r:id="rId5"/>
    <sheet name="МЗ 2024" sheetId="10" r:id="rId6"/>
    <sheet name="МЗ 2025" sheetId="22" state="hidden" r:id="rId7"/>
    <sheet name="МЗ 2026" sheetId="24" state="hidden" r:id="rId8"/>
    <sheet name="внебюджет" sheetId="8" r:id="rId9"/>
  </sheets>
  <definedNames>
    <definedName name="_xlnm._FilterDatabase" localSheetId="1" hidden="1">'Роспись 2024-2026'!$C$4:$R$23</definedName>
    <definedName name="_xlnm._FilterDatabase" localSheetId="0" hidden="1">'Роспись на 2023-2025'!$B$3:$N$19</definedName>
    <definedName name="TABLE" localSheetId="4">'РАЗДЕЛ 2'!#REF!</definedName>
    <definedName name="TABLE_2" localSheetId="4">'РАЗДЕЛ 2'!#REF!</definedName>
    <definedName name="_xlnm.Print_Titles" localSheetId="4">'РАЗДЕЛ 2'!$3:$6</definedName>
    <definedName name="_xlnm.Print_Area" localSheetId="4">'РАЗДЕЛ 2'!$A$1:$FE$60</definedName>
    <definedName name="_xlnm.Print_Area" localSheetId="2">'ТИТУЛЬНЫЙ ЛИСТ'!$A$1:$E$38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92" i="2" l="1"/>
  <c r="K91" i="2"/>
  <c r="K90" i="2"/>
  <c r="K96" i="2"/>
  <c r="K86" i="2"/>
  <c r="K83" i="2"/>
  <c r="K82" i="2"/>
  <c r="K80" i="2"/>
  <c r="K78" i="2"/>
  <c r="K57" i="2"/>
  <c r="K43" i="2"/>
  <c r="K38" i="2"/>
  <c r="K15" i="2"/>
  <c r="J82" i="2"/>
  <c r="K292" i="24"/>
  <c r="G282" i="24"/>
  <c r="I230" i="24"/>
  <c r="F281" i="24" s="1"/>
  <c r="I229" i="24"/>
  <c r="I228" i="24"/>
  <c r="F278" i="24" s="1"/>
  <c r="I227" i="24"/>
  <c r="I221" i="24"/>
  <c r="I220" i="24"/>
  <c r="H188" i="24"/>
  <c r="K163" i="24"/>
  <c r="H154" i="24"/>
  <c r="E80" i="24"/>
  <c r="E79" i="24"/>
  <c r="J42" i="24"/>
  <c r="K40" i="24"/>
  <c r="B307" i="24"/>
  <c r="B308" i="24" s="1"/>
  <c r="B309" i="24" s="1"/>
  <c r="B310" i="24" s="1"/>
  <c r="B311" i="24" s="1"/>
  <c r="B312" i="24" s="1"/>
  <c r="B313" i="24" s="1"/>
  <c r="H306" i="24"/>
  <c r="H307" i="24" s="1"/>
  <c r="H314" i="24" s="1"/>
  <c r="K301" i="24"/>
  <c r="F289" i="24"/>
  <c r="F290" i="24" s="1"/>
  <c r="K285" i="24"/>
  <c r="K283" i="24"/>
  <c r="F279" i="24"/>
  <c r="K284" i="24" s="1"/>
  <c r="F276" i="24"/>
  <c r="K288" i="24" s="1"/>
  <c r="F275" i="24"/>
  <c r="K287" i="24" s="1"/>
  <c r="F274" i="24"/>
  <c r="K286" i="24" s="1"/>
  <c r="F273" i="24"/>
  <c r="F272" i="24"/>
  <c r="F269" i="24"/>
  <c r="K280" i="24" s="1"/>
  <c r="A269" i="24"/>
  <c r="A270" i="24" s="1"/>
  <c r="A271" i="24" s="1"/>
  <c r="A272" i="24" s="1"/>
  <c r="A273" i="24" s="1"/>
  <c r="A274" i="24" s="1"/>
  <c r="A275" i="24" s="1"/>
  <c r="A276" i="24" s="1"/>
  <c r="A277" i="24" s="1"/>
  <c r="A278" i="24" s="1"/>
  <c r="A279" i="24" s="1"/>
  <c r="A280" i="24" s="1"/>
  <c r="A281" i="24" s="1"/>
  <c r="G267" i="24"/>
  <c r="A267" i="24"/>
  <c r="A268" i="24" s="1"/>
  <c r="H262" i="24"/>
  <c r="J273" i="24" s="1"/>
  <c r="H261" i="24"/>
  <c r="H260" i="24"/>
  <c r="H259" i="24"/>
  <c r="H258" i="24"/>
  <c r="F280" i="24"/>
  <c r="A228" i="24"/>
  <c r="A229" i="24" s="1"/>
  <c r="A230" i="24" s="1"/>
  <c r="A231" i="24" s="1"/>
  <c r="A232" i="24" s="1"/>
  <c r="A233" i="24" s="1"/>
  <c r="A234" i="24" s="1"/>
  <c r="A235" i="24" s="1"/>
  <c r="A236" i="24" s="1"/>
  <c r="A237" i="24" s="1"/>
  <c r="F277" i="24"/>
  <c r="F217" i="24"/>
  <c r="F216" i="24"/>
  <c r="F215" i="24"/>
  <c r="I214" i="24"/>
  <c r="F214" i="24" s="1"/>
  <c r="F213" i="24"/>
  <c r="F212" i="24"/>
  <c r="F211" i="24"/>
  <c r="F210" i="24"/>
  <c r="F209" i="24"/>
  <c r="F208" i="24"/>
  <c r="F207" i="24"/>
  <c r="F206" i="24"/>
  <c r="I205" i="24"/>
  <c r="F205" i="24"/>
  <c r="F204" i="24"/>
  <c r="A204" i="24"/>
  <c r="A205" i="24" s="1"/>
  <c r="A206" i="24" s="1"/>
  <c r="A207" i="24" s="1"/>
  <c r="A208" i="24" s="1"/>
  <c r="A209" i="24" s="1"/>
  <c r="A210" i="24" s="1"/>
  <c r="A211" i="24" s="1"/>
  <c r="A212" i="24" s="1"/>
  <c r="F203" i="24"/>
  <c r="E195" i="24"/>
  <c r="E194" i="24"/>
  <c r="E193" i="24"/>
  <c r="E192" i="24"/>
  <c r="E191" i="24"/>
  <c r="E190" i="24"/>
  <c r="E189" i="24"/>
  <c r="H196" i="24"/>
  <c r="F270" i="24" s="1"/>
  <c r="K281" i="24" s="1"/>
  <c r="E187" i="24"/>
  <c r="E186" i="24"/>
  <c r="E185" i="24"/>
  <c r="E184" i="24"/>
  <c r="E183" i="24"/>
  <c r="E182" i="24"/>
  <c r="E181" i="24"/>
  <c r="E180" i="24"/>
  <c r="E179" i="24"/>
  <c r="E178" i="24"/>
  <c r="E177" i="24"/>
  <c r="A177" i="24"/>
  <c r="A178" i="24" s="1"/>
  <c r="A179" i="24" s="1"/>
  <c r="A180" i="24" s="1"/>
  <c r="A181" i="24" s="1"/>
  <c r="A182" i="24" s="1"/>
  <c r="A183" i="24" s="1"/>
  <c r="A184" i="24" s="1"/>
  <c r="A185" i="24" s="1"/>
  <c r="A186" i="24" s="1"/>
  <c r="A187" i="24" s="1"/>
  <c r="A188" i="24" s="1"/>
  <c r="A189" i="24" s="1"/>
  <c r="A190" i="24" s="1"/>
  <c r="A191" i="24" s="1"/>
  <c r="A192" i="24" s="1"/>
  <c r="A193" i="24" s="1"/>
  <c r="A194" i="24" s="1"/>
  <c r="A195" i="24" s="1"/>
  <c r="E176" i="24"/>
  <c r="E169" i="24"/>
  <c r="L163" i="24"/>
  <c r="J163" i="24"/>
  <c r="G289" i="24" s="1"/>
  <c r="H163" i="24"/>
  <c r="A162" i="24"/>
  <c r="K161" i="24"/>
  <c r="D161" i="24"/>
  <c r="A161" i="24"/>
  <c r="K160" i="24"/>
  <c r="D160" i="24"/>
  <c r="J155" i="24"/>
  <c r="G268" i="24" s="1"/>
  <c r="J153" i="24"/>
  <c r="H153" i="24"/>
  <c r="H155" i="24" s="1"/>
  <c r="F268" i="24" s="1"/>
  <c r="K152" i="24"/>
  <c r="E152" i="24"/>
  <c r="E151" i="24"/>
  <c r="D150" i="24"/>
  <c r="D151" i="24" s="1"/>
  <c r="A150" i="24"/>
  <c r="A151" i="24" s="1"/>
  <c r="K149" i="24"/>
  <c r="D149" i="24"/>
  <c r="H141" i="24"/>
  <c r="H140" i="24"/>
  <c r="H139" i="24"/>
  <c r="H138" i="24"/>
  <c r="H137" i="24"/>
  <c r="H136" i="24"/>
  <c r="H142" i="24" s="1"/>
  <c r="J129" i="24"/>
  <c r="H129" i="24"/>
  <c r="F267" i="24" s="1"/>
  <c r="F128" i="24"/>
  <c r="F127" i="24"/>
  <c r="A127" i="24"/>
  <c r="A128" i="24" s="1"/>
  <c r="F126" i="24"/>
  <c r="H113" i="24"/>
  <c r="H112" i="24"/>
  <c r="H111" i="24"/>
  <c r="H110" i="24"/>
  <c r="H109" i="24"/>
  <c r="H108" i="24"/>
  <c r="H114" i="24" s="1"/>
  <c r="H98" i="24"/>
  <c r="H97" i="24"/>
  <c r="H96" i="24"/>
  <c r="H95" i="24"/>
  <c r="H94" i="24"/>
  <c r="H93" i="24"/>
  <c r="H99" i="24" s="1"/>
  <c r="G80" i="24"/>
  <c r="A80" i="24"/>
  <c r="A81" i="24" s="1"/>
  <c r="G79" i="24"/>
  <c r="G82" i="24" s="1"/>
  <c r="H68" i="24"/>
  <c r="I42" i="24"/>
  <c r="I31" i="24"/>
  <c r="I30" i="24"/>
  <c r="I29" i="24"/>
  <c r="I28" i="24"/>
  <c r="I27" i="24"/>
  <c r="I26" i="24"/>
  <c r="I25" i="24"/>
  <c r="I24" i="24"/>
  <c r="I15" i="24"/>
  <c r="I14" i="24"/>
  <c r="I13" i="24"/>
  <c r="I12" i="24"/>
  <c r="I11" i="24"/>
  <c r="I10" i="24"/>
  <c r="I9" i="24"/>
  <c r="I8" i="24"/>
  <c r="J92" i="2"/>
  <c r="J83" i="2"/>
  <c r="J15" i="2"/>
  <c r="I230" i="22"/>
  <c r="G282" i="22"/>
  <c r="J86" i="2"/>
  <c r="I229" i="22"/>
  <c r="I228" i="22"/>
  <c r="Q24" i="19"/>
  <c r="A217" i="24" l="1"/>
  <c r="A213" i="24"/>
  <c r="I52" i="24"/>
  <c r="I47" i="24"/>
  <c r="I43" i="24"/>
  <c r="I49" i="24"/>
  <c r="K279" i="24"/>
  <c r="J43" i="24"/>
  <c r="I222" i="24"/>
  <c r="F271" i="24" s="1"/>
  <c r="K282" i="24" s="1"/>
  <c r="H263" i="24"/>
  <c r="J274" i="24" s="1"/>
  <c r="I314" i="24"/>
  <c r="K290" i="24" l="1"/>
  <c r="K293" i="24" s="1"/>
  <c r="A218" i="24"/>
  <c r="A214" i="24"/>
  <c r="F282" i="24"/>
  <c r="H282" i="24" s="1"/>
  <c r="H283" i="24" s="1"/>
  <c r="I53" i="24"/>
  <c r="A215" i="24" l="1"/>
  <c r="A219" i="24"/>
  <c r="A220" i="24" l="1"/>
  <c r="A216" i="24"/>
  <c r="A221" i="24" s="1"/>
  <c r="F217" i="22" l="1"/>
  <c r="F216" i="22"/>
  <c r="F215" i="22"/>
  <c r="I214" i="22"/>
  <c r="F214" i="22" s="1"/>
  <c r="F213" i="22"/>
  <c r="F212" i="22"/>
  <c r="F211" i="22"/>
  <c r="F210" i="22"/>
  <c r="F209" i="22"/>
  <c r="F208" i="22"/>
  <c r="F207" i="22"/>
  <c r="F206" i="22"/>
  <c r="I205" i="22"/>
  <c r="F205" i="22"/>
  <c r="F204" i="22"/>
  <c r="F203" i="22"/>
  <c r="E195" i="22"/>
  <c r="E194" i="22"/>
  <c r="E193" i="22"/>
  <c r="E192" i="22"/>
  <c r="E191" i="22"/>
  <c r="E190" i="22"/>
  <c r="E189" i="22"/>
  <c r="E187" i="22"/>
  <c r="E186" i="22"/>
  <c r="E185" i="22"/>
  <c r="E184" i="22"/>
  <c r="E183" i="22"/>
  <c r="E182" i="22"/>
  <c r="E181" i="22"/>
  <c r="E180" i="22"/>
  <c r="E179" i="22"/>
  <c r="E178" i="22"/>
  <c r="E177" i="22"/>
  <c r="E176" i="22"/>
  <c r="K160" i="10"/>
  <c r="K152" i="10"/>
  <c r="K149" i="22"/>
  <c r="K152" i="22"/>
  <c r="D161" i="22"/>
  <c r="D160" i="22"/>
  <c r="E152" i="22"/>
  <c r="E151" i="22"/>
  <c r="D150" i="22"/>
  <c r="D151" i="22" s="1"/>
  <c r="D149" i="22"/>
  <c r="G282" i="10"/>
  <c r="I229" i="10"/>
  <c r="I230" i="10" s="1"/>
  <c r="I228" i="10"/>
  <c r="I205" i="10"/>
  <c r="I214" i="10"/>
  <c r="J42" i="22" l="1"/>
  <c r="J42" i="10"/>
  <c r="R23" i="19" l="1"/>
  <c r="Q23" i="19"/>
  <c r="P23" i="19"/>
  <c r="Q25" i="19" l="1"/>
  <c r="K40" i="22"/>
  <c r="K292" i="22"/>
  <c r="I227" i="22"/>
  <c r="F277" i="22" s="1"/>
  <c r="I221" i="22"/>
  <c r="I220" i="22"/>
  <c r="H188" i="22"/>
  <c r="K163" i="22"/>
  <c r="H154" i="22"/>
  <c r="E80" i="22"/>
  <c r="G80" i="22" s="1"/>
  <c r="E79" i="22"/>
  <c r="G79" i="22" s="1"/>
  <c r="I42" i="22"/>
  <c r="B308" i="22"/>
  <c r="B309" i="22" s="1"/>
  <c r="B310" i="22" s="1"/>
  <c r="B311" i="22" s="1"/>
  <c r="B312" i="22" s="1"/>
  <c r="B313" i="22" s="1"/>
  <c r="B307" i="22"/>
  <c r="H306" i="22"/>
  <c r="H307" i="22" s="1"/>
  <c r="K301" i="22"/>
  <c r="K287" i="22"/>
  <c r="F281" i="22"/>
  <c r="F280" i="22"/>
  <c r="F279" i="22"/>
  <c r="K284" i="22" s="1"/>
  <c r="F278" i="22"/>
  <c r="F276" i="22"/>
  <c r="K288" i="22" s="1"/>
  <c r="F275" i="22"/>
  <c r="F274" i="22"/>
  <c r="K286" i="22" s="1"/>
  <c r="F273" i="22"/>
  <c r="K285" i="22" s="1"/>
  <c r="F272" i="22"/>
  <c r="K283" i="22" s="1"/>
  <c r="F269" i="22"/>
  <c r="K280" i="22" s="1"/>
  <c r="G267" i="22"/>
  <c r="A267" i="22"/>
  <c r="A268" i="22" s="1"/>
  <c r="A269" i="22" s="1"/>
  <c r="A270" i="22" s="1"/>
  <c r="A271" i="22" s="1"/>
  <c r="A272" i="22" s="1"/>
  <c r="A273" i="22" s="1"/>
  <c r="A274" i="22" s="1"/>
  <c r="A275" i="22" s="1"/>
  <c r="A276" i="22" s="1"/>
  <c r="A277" i="22" s="1"/>
  <c r="A278" i="22" s="1"/>
  <c r="A279" i="22" s="1"/>
  <c r="A280" i="22" s="1"/>
  <c r="A281" i="22" s="1"/>
  <c r="H262" i="22"/>
  <c r="J273" i="22" s="1"/>
  <c r="H261" i="22"/>
  <c r="H260" i="22"/>
  <c r="H259" i="22"/>
  <c r="H258" i="22"/>
  <c r="A228" i="22"/>
  <c r="A229" i="22" s="1"/>
  <c r="A230" i="22" s="1"/>
  <c r="A231" i="22" s="1"/>
  <c r="A232" i="22" s="1"/>
  <c r="A233" i="22" s="1"/>
  <c r="A234" i="22" s="1"/>
  <c r="A235" i="22" s="1"/>
  <c r="A236" i="22" s="1"/>
  <c r="A237" i="22" s="1"/>
  <c r="A205" i="22"/>
  <c r="A206" i="22" s="1"/>
  <c r="A207" i="22" s="1"/>
  <c r="A208" i="22" s="1"/>
  <c r="A209" i="22" s="1"/>
  <c r="A210" i="22" s="1"/>
  <c r="A211" i="22" s="1"/>
  <c r="A212" i="22" s="1"/>
  <c r="A204" i="22"/>
  <c r="H196" i="22"/>
  <c r="F270" i="22" s="1"/>
  <c r="K281" i="22" s="1"/>
  <c r="A177" i="22"/>
  <c r="A178" i="22" s="1"/>
  <c r="A179" i="22" s="1"/>
  <c r="A180" i="22" s="1"/>
  <c r="A181" i="22" s="1"/>
  <c r="A182" i="22" s="1"/>
  <c r="A183" i="22" s="1"/>
  <c r="A184" i="22" s="1"/>
  <c r="A185" i="22" s="1"/>
  <c r="A186" i="22" s="1"/>
  <c r="A187" i="22" s="1"/>
  <c r="A188" i="22" s="1"/>
  <c r="A189" i="22" s="1"/>
  <c r="A190" i="22" s="1"/>
  <c r="A191" i="22" s="1"/>
  <c r="A192" i="22" s="1"/>
  <c r="A193" i="22" s="1"/>
  <c r="A194" i="22" s="1"/>
  <c r="A195" i="22" s="1"/>
  <c r="E169" i="22"/>
  <c r="J163" i="22"/>
  <c r="G289" i="22" s="1"/>
  <c r="H163" i="22"/>
  <c r="F289" i="22" s="1"/>
  <c r="F290" i="22" s="1"/>
  <c r="J96" i="2" s="1"/>
  <c r="K161" i="22"/>
  <c r="A161" i="22"/>
  <c r="A162" i="22" s="1"/>
  <c r="K160" i="22"/>
  <c r="J153" i="22"/>
  <c r="J155" i="22" s="1"/>
  <c r="G268" i="22" s="1"/>
  <c r="H153" i="22"/>
  <c r="A151" i="22"/>
  <c r="A150" i="22"/>
  <c r="H141" i="22"/>
  <c r="H140" i="22"/>
  <c r="H139" i="22"/>
  <c r="H138" i="22"/>
  <c r="H137" i="22"/>
  <c r="H136" i="22"/>
  <c r="H142" i="22" s="1"/>
  <c r="J129" i="22"/>
  <c r="H129" i="22"/>
  <c r="F267" i="22" s="1"/>
  <c r="J78" i="2" s="1"/>
  <c r="F128" i="22"/>
  <c r="F127" i="22"/>
  <c r="A127" i="22"/>
  <c r="A128" i="22" s="1"/>
  <c r="F126" i="22"/>
  <c r="H113" i="22"/>
  <c r="H112" i="22"/>
  <c r="H111" i="22"/>
  <c r="H110" i="22"/>
  <c r="H109" i="22"/>
  <c r="H108" i="22"/>
  <c r="H114" i="22" s="1"/>
  <c r="H98" i="22"/>
  <c r="H97" i="22"/>
  <c r="H96" i="22"/>
  <c r="H95" i="22"/>
  <c r="H94" i="22"/>
  <c r="H93" i="22"/>
  <c r="H99" i="22" s="1"/>
  <c r="A80" i="22"/>
  <c r="A81" i="22" s="1"/>
  <c r="H68" i="22"/>
  <c r="I31" i="22"/>
  <c r="I30" i="22"/>
  <c r="I29" i="22"/>
  <c r="I28" i="22"/>
  <c r="I27" i="22"/>
  <c r="I26" i="22"/>
  <c r="I25" i="22"/>
  <c r="I24" i="22"/>
  <c r="I15" i="22"/>
  <c r="I14" i="22"/>
  <c r="I13" i="22"/>
  <c r="I12" i="22"/>
  <c r="I11" i="22"/>
  <c r="I10" i="22"/>
  <c r="I9" i="22"/>
  <c r="I8" i="22"/>
  <c r="F213" i="10"/>
  <c r="F212" i="10"/>
  <c r="F211" i="10"/>
  <c r="F210" i="10"/>
  <c r="F209" i="10"/>
  <c r="F208" i="10"/>
  <c r="F207" i="10"/>
  <c r="F206" i="10"/>
  <c r="F205" i="10"/>
  <c r="F204" i="10"/>
  <c r="F203" i="10"/>
  <c r="E191" i="10"/>
  <c r="E190" i="10"/>
  <c r="E189" i="10"/>
  <c r="E187" i="10"/>
  <c r="E186" i="10"/>
  <c r="E185" i="10"/>
  <c r="E184" i="10"/>
  <c r="E183" i="10"/>
  <c r="E182" i="10"/>
  <c r="E181" i="10"/>
  <c r="E180" i="10"/>
  <c r="E179" i="10"/>
  <c r="E178" i="10"/>
  <c r="E177" i="10"/>
  <c r="E176" i="10"/>
  <c r="H263" i="22" l="1"/>
  <c r="J274" i="22" s="1"/>
  <c r="L163" i="22"/>
  <c r="I222" i="22"/>
  <c r="F271" i="22" s="1"/>
  <c r="K282" i="22" s="1"/>
  <c r="J43" i="22"/>
  <c r="J38" i="2"/>
  <c r="G82" i="22"/>
  <c r="J57" i="2" s="1"/>
  <c r="H155" i="22"/>
  <c r="F268" i="22" s="1"/>
  <c r="J80" i="2" s="1"/>
  <c r="A217" i="22"/>
  <c r="A213" i="22"/>
  <c r="K279" i="22"/>
  <c r="I47" i="22"/>
  <c r="I49" i="22"/>
  <c r="I43" i="22"/>
  <c r="I52" i="22"/>
  <c r="H314" i="22"/>
  <c r="I314" i="22" s="1"/>
  <c r="K290" i="22" l="1"/>
  <c r="K293" i="22" s="1"/>
  <c r="F282" i="22"/>
  <c r="H282" i="22" s="1"/>
  <c r="H283" i="22" s="1"/>
  <c r="A218" i="22"/>
  <c r="A214" i="22"/>
  <c r="I53" i="22"/>
  <c r="J43" i="2" s="1"/>
  <c r="A219" i="22" l="1"/>
  <c r="A215" i="22"/>
  <c r="A220" i="22" l="1"/>
  <c r="A216" i="22"/>
  <c r="A221" i="22" s="1"/>
  <c r="D150" i="10" l="1"/>
  <c r="D151" i="10" s="1"/>
  <c r="K292" i="10" l="1"/>
  <c r="I227" i="10"/>
  <c r="I221" i="10"/>
  <c r="I220" i="10"/>
  <c r="H188" i="10"/>
  <c r="H154" i="10"/>
  <c r="K163" i="10"/>
  <c r="E80" i="10"/>
  <c r="E79" i="10"/>
  <c r="K40" i="10"/>
  <c r="D149" i="10" l="1"/>
  <c r="K161" i="10" l="1"/>
  <c r="F15" i="2" l="1"/>
  <c r="F14" i="2" s="1"/>
  <c r="H306" i="10"/>
  <c r="H38" i="2" s="1"/>
  <c r="H153" i="10" l="1"/>
  <c r="D160" i="10"/>
  <c r="E151" i="10"/>
  <c r="G80" i="10" l="1"/>
  <c r="I42" i="10"/>
  <c r="F38" i="2" s="1"/>
  <c r="J43" i="10" l="1"/>
  <c r="K149" i="10"/>
  <c r="M20" i="5" l="1"/>
  <c r="L20" i="5"/>
  <c r="K20" i="5"/>
  <c r="G50" i="2" l="1"/>
  <c r="H129" i="10"/>
  <c r="E152" i="10" l="1"/>
  <c r="H307" i="10" l="1"/>
  <c r="K301" i="10"/>
  <c r="H21" i="2" s="1"/>
  <c r="F272" i="10" l="1"/>
  <c r="K283" i="10" l="1"/>
  <c r="K26" i="2"/>
  <c r="J26" i="2"/>
  <c r="F273" i="10"/>
  <c r="K285" i="10" s="1"/>
  <c r="F269" i="10"/>
  <c r="K280" i="10" s="1"/>
  <c r="A267" i="10"/>
  <c r="A268" i="10" s="1"/>
  <c r="A269" i="10" s="1"/>
  <c r="A270" i="10" s="1"/>
  <c r="A271" i="10" s="1"/>
  <c r="A272" i="10" s="1"/>
  <c r="A273" i="10" s="1"/>
  <c r="A274" i="10" s="1"/>
  <c r="A275" i="10" s="1"/>
  <c r="A276" i="10" s="1"/>
  <c r="A277" i="10" s="1"/>
  <c r="A278" i="10" s="1"/>
  <c r="A279" i="10" s="1"/>
  <c r="A280" i="10" s="1"/>
  <c r="A281" i="10" s="1"/>
  <c r="F276" i="10"/>
  <c r="F275" i="10"/>
  <c r="K287" i="10" s="1"/>
  <c r="F274" i="10"/>
  <c r="K286" i="10" s="1"/>
  <c r="K288" i="10" l="1"/>
  <c r="F279" i="10" l="1"/>
  <c r="A80" i="10"/>
  <c r="A81" i="10" s="1"/>
  <c r="E169" i="10"/>
  <c r="F278" i="10"/>
  <c r="B9" i="8"/>
  <c r="C24" i="8"/>
  <c r="K284" i="10" l="1"/>
  <c r="F281" i="10"/>
  <c r="F92" i="2" s="1"/>
  <c r="F280" i="10"/>
  <c r="F277" i="10" l="1"/>
  <c r="F86" i="2" s="1"/>
  <c r="A228" i="10"/>
  <c r="A229" i="10" s="1"/>
  <c r="A230" i="10" s="1"/>
  <c r="A231" i="10" s="1"/>
  <c r="A232" i="10" s="1"/>
  <c r="A233" i="10" s="1"/>
  <c r="A234" i="10" s="1"/>
  <c r="A235" i="10" s="1"/>
  <c r="A236" i="10" s="1"/>
  <c r="A237" i="10" s="1"/>
  <c r="A204" i="10"/>
  <c r="A205" i="10" s="1"/>
  <c r="A206" i="10" s="1"/>
  <c r="A207" i="10" s="1"/>
  <c r="A208" i="10" s="1"/>
  <c r="A209" i="10" s="1"/>
  <c r="A210" i="10" s="1"/>
  <c r="A211" i="10" s="1"/>
  <c r="A212" i="10" s="1"/>
  <c r="B307" i="10"/>
  <c r="B308" i="10" s="1"/>
  <c r="B309" i="10" s="1"/>
  <c r="B310" i="10" s="1"/>
  <c r="B311" i="10" s="1"/>
  <c r="B312" i="10" s="1"/>
  <c r="B313" i="10" s="1"/>
  <c r="A213" i="10" l="1"/>
  <c r="A217" i="10"/>
  <c r="A214" i="10" l="1"/>
  <c r="A218" i="10"/>
  <c r="H43" i="2"/>
  <c r="H42" i="2" s="1"/>
  <c r="A177" i="10"/>
  <c r="A178" i="10" s="1"/>
  <c r="A179" i="10" s="1"/>
  <c r="A180" i="10" s="1"/>
  <c r="A181" i="10" s="1"/>
  <c r="A182" i="10" s="1"/>
  <c r="A183" i="10" s="1"/>
  <c r="A184" i="10" s="1"/>
  <c r="A185" i="10" s="1"/>
  <c r="A186" i="10" s="1"/>
  <c r="A187" i="10" s="1"/>
  <c r="A188" i="10" s="1"/>
  <c r="A189" i="10" s="1"/>
  <c r="A190" i="10" s="1"/>
  <c r="A191" i="10" s="1"/>
  <c r="A192" i="10" s="1"/>
  <c r="A193" i="10" s="1"/>
  <c r="A194" i="10" s="1"/>
  <c r="A195" i="10" s="1"/>
  <c r="H314" i="10" l="1"/>
  <c r="I314" i="10" s="1"/>
  <c r="A215" i="10"/>
  <c r="A219" i="10"/>
  <c r="A216" i="10" l="1"/>
  <c r="A221" i="10" s="1"/>
  <c r="A220" i="10"/>
  <c r="G267" i="10"/>
  <c r="H262" i="10"/>
  <c r="J273" i="10" s="1"/>
  <c r="H261" i="10"/>
  <c r="H260" i="10"/>
  <c r="H259" i="10"/>
  <c r="H258" i="10"/>
  <c r="J163" i="10"/>
  <c r="G289" i="10" s="1"/>
  <c r="H163" i="10"/>
  <c r="A161" i="10"/>
  <c r="A162" i="10" s="1"/>
  <c r="J153" i="10"/>
  <c r="J155" i="10" s="1"/>
  <c r="G268" i="10" s="1"/>
  <c r="A150" i="10"/>
  <c r="A151" i="10" s="1"/>
  <c r="H141" i="10"/>
  <c r="H140" i="10"/>
  <c r="H139" i="10"/>
  <c r="H138" i="10"/>
  <c r="H137" i="10"/>
  <c r="H136" i="10"/>
  <c r="H142" i="10" s="1"/>
  <c r="J129" i="10"/>
  <c r="F128" i="10"/>
  <c r="F127" i="10"/>
  <c r="A127" i="10"/>
  <c r="A128" i="10" s="1"/>
  <c r="F126" i="10"/>
  <c r="H113" i="10"/>
  <c r="H112" i="10"/>
  <c r="H111" i="10"/>
  <c r="H110" i="10"/>
  <c r="H109" i="10"/>
  <c r="H108" i="10"/>
  <c r="H114" i="10" s="1"/>
  <c r="H98" i="10"/>
  <c r="H97" i="10"/>
  <c r="H96" i="10"/>
  <c r="H95" i="10"/>
  <c r="H94" i="10"/>
  <c r="H93" i="10"/>
  <c r="H99" i="10" s="1"/>
  <c r="G79" i="10"/>
  <c r="G82" i="10" s="1"/>
  <c r="F57" i="2" s="1"/>
  <c r="H68" i="10"/>
  <c r="I31" i="10"/>
  <c r="I30" i="10"/>
  <c r="I29" i="10"/>
  <c r="I28" i="10"/>
  <c r="I27" i="10"/>
  <c r="I26" i="10"/>
  <c r="I25" i="10"/>
  <c r="I24" i="10"/>
  <c r="I15" i="10"/>
  <c r="I14" i="10"/>
  <c r="I13" i="10"/>
  <c r="I12" i="10"/>
  <c r="I11" i="10"/>
  <c r="I10" i="10"/>
  <c r="I9" i="10"/>
  <c r="I8" i="10"/>
  <c r="F289" i="10" l="1"/>
  <c r="F267" i="10"/>
  <c r="F78" i="2" s="1"/>
  <c r="H263" i="10"/>
  <c r="J274" i="10" s="1"/>
  <c r="I52" i="10"/>
  <c r="I43" i="10"/>
  <c r="I49" i="10"/>
  <c r="I47" i="10"/>
  <c r="F290" i="10" l="1"/>
  <c r="F96" i="2"/>
  <c r="K279" i="10"/>
  <c r="C25" i="8"/>
  <c r="I53" i="10"/>
  <c r="F43" i="2" s="1"/>
  <c r="K58" i="2" l="1"/>
  <c r="K44" i="2"/>
  <c r="K14" i="2" l="1"/>
  <c r="E108" i="2" l="1"/>
  <c r="E107" i="2"/>
  <c r="E105" i="2"/>
  <c r="E104" i="2"/>
  <c r="E103" i="2"/>
  <c r="E102" i="2"/>
  <c r="E100" i="2"/>
  <c r="E99" i="2"/>
  <c r="E98" i="2"/>
  <c r="E96" i="2"/>
  <c r="E95" i="2"/>
  <c r="E94" i="2"/>
  <c r="E93" i="2"/>
  <c r="E92" i="2"/>
  <c r="E91" i="2"/>
  <c r="E90" i="2"/>
  <c r="E89" i="2"/>
  <c r="E88" i="2"/>
  <c r="E87" i="2"/>
  <c r="E86" i="2"/>
  <c r="E85" i="2"/>
  <c r="E84" i="2"/>
  <c r="E81" i="2"/>
  <c r="E79" i="2"/>
  <c r="E78" i="2"/>
  <c r="E77" i="2"/>
  <c r="E75" i="2"/>
  <c r="E74" i="2"/>
  <c r="E73" i="2"/>
  <c r="E71" i="2"/>
  <c r="E69" i="2"/>
  <c r="E68" i="2"/>
  <c r="E67" i="2"/>
  <c r="E66" i="2"/>
  <c r="E65" i="2"/>
  <c r="E64" i="2"/>
  <c r="E63" i="2"/>
  <c r="E62" i="2"/>
  <c r="E60" i="2"/>
  <c r="E59" i="2"/>
  <c r="E58" i="2"/>
  <c r="E57" i="2"/>
  <c r="E55" i="2"/>
  <c r="E54" i="2"/>
  <c r="E53" i="2"/>
  <c r="E52" i="2"/>
  <c r="E51" i="2"/>
  <c r="E47" i="2"/>
  <c r="E48" i="2"/>
  <c r="E45" i="2"/>
  <c r="E44" i="2"/>
  <c r="E43" i="2"/>
  <c r="E41" i="2"/>
  <c r="E40" i="2"/>
  <c r="E39" i="2"/>
  <c r="E38" i="2"/>
  <c r="E37" i="2"/>
  <c r="E34" i="2"/>
  <c r="E33" i="2"/>
  <c r="E32" i="2"/>
  <c r="E30" i="2"/>
  <c r="E29" i="2"/>
  <c r="E28" i="2"/>
  <c r="E27" i="2"/>
  <c r="E26" i="2"/>
  <c r="E24" i="2"/>
  <c r="E23" i="2"/>
  <c r="E22" i="2"/>
  <c r="E21" i="2"/>
  <c r="E19" i="2"/>
  <c r="E17" i="2"/>
  <c r="E16" i="2"/>
  <c r="E15" i="2"/>
  <c r="E8" i="2"/>
  <c r="F106" i="2"/>
  <c r="G106" i="2"/>
  <c r="H106" i="2"/>
  <c r="I106" i="2"/>
  <c r="J106" i="2"/>
  <c r="K106" i="2"/>
  <c r="F101" i="2"/>
  <c r="G101" i="2"/>
  <c r="H101" i="2"/>
  <c r="I101" i="2"/>
  <c r="J101" i="2"/>
  <c r="K101" i="2"/>
  <c r="F97" i="2"/>
  <c r="G97" i="2"/>
  <c r="H97" i="2"/>
  <c r="I97" i="2"/>
  <c r="J97" i="2"/>
  <c r="K97" i="2"/>
  <c r="F70" i="2"/>
  <c r="G70" i="2"/>
  <c r="H70" i="2"/>
  <c r="I70" i="2"/>
  <c r="J70" i="2"/>
  <c r="K70" i="2"/>
  <c r="F61" i="2"/>
  <c r="G61" i="2"/>
  <c r="H61" i="2"/>
  <c r="I61" i="2"/>
  <c r="J61" i="2"/>
  <c r="K61" i="2"/>
  <c r="F56" i="2"/>
  <c r="G56" i="2"/>
  <c r="H56" i="2"/>
  <c r="I56" i="2"/>
  <c r="J56" i="2"/>
  <c r="K56" i="2"/>
  <c r="G76" i="2"/>
  <c r="G72" i="2" s="1"/>
  <c r="H76" i="2"/>
  <c r="H72" i="2" s="1"/>
  <c r="I76" i="2"/>
  <c r="I72" i="2" s="1"/>
  <c r="J76" i="2"/>
  <c r="J72" i="2" s="1"/>
  <c r="K76" i="2"/>
  <c r="K72" i="2" s="1"/>
  <c r="F50" i="2"/>
  <c r="F49" i="2" s="1"/>
  <c r="G49" i="2"/>
  <c r="H50" i="2"/>
  <c r="I50" i="2"/>
  <c r="I49" i="2" s="1"/>
  <c r="J50" i="2"/>
  <c r="J49" i="2" s="1"/>
  <c r="K50" i="2"/>
  <c r="K49" i="2" s="1"/>
  <c r="H49" i="2"/>
  <c r="F46" i="2"/>
  <c r="G46" i="2"/>
  <c r="H46" i="2"/>
  <c r="I46" i="2"/>
  <c r="J46" i="2"/>
  <c r="K46" i="2"/>
  <c r="F42" i="2"/>
  <c r="G42" i="2"/>
  <c r="I42" i="2"/>
  <c r="J42" i="2"/>
  <c r="K42" i="2"/>
  <c r="K31" i="2"/>
  <c r="J31" i="2"/>
  <c r="K25" i="2"/>
  <c r="J25" i="2"/>
  <c r="K20" i="2"/>
  <c r="J20" i="2"/>
  <c r="K18" i="2"/>
  <c r="J18" i="2"/>
  <c r="J14" i="2"/>
  <c r="K11" i="2"/>
  <c r="J11" i="2"/>
  <c r="G31" i="2"/>
  <c r="H31" i="2"/>
  <c r="I31" i="2"/>
  <c r="G25" i="2"/>
  <c r="H25" i="2"/>
  <c r="I25" i="2"/>
  <c r="G20" i="2"/>
  <c r="H20" i="2"/>
  <c r="I20" i="2"/>
  <c r="G18" i="2"/>
  <c r="H18" i="2"/>
  <c r="I18" i="2"/>
  <c r="G14" i="2"/>
  <c r="H14" i="2"/>
  <c r="I14" i="2"/>
  <c r="G11" i="2"/>
  <c r="H11" i="2"/>
  <c r="I11" i="2"/>
  <c r="F31" i="2"/>
  <c r="F25" i="2"/>
  <c r="F20" i="2"/>
  <c r="F18" i="2"/>
  <c r="F11" i="2"/>
  <c r="E13" i="2"/>
  <c r="E46" i="2" l="1"/>
  <c r="E49" i="2"/>
  <c r="E61" i="2"/>
  <c r="E70" i="2"/>
  <c r="E97" i="2"/>
  <c r="E101" i="2"/>
  <c r="E106" i="2"/>
  <c r="E18" i="2"/>
  <c r="E25" i="2"/>
  <c r="I10" i="2"/>
  <c r="E31" i="2"/>
  <c r="K10" i="2"/>
  <c r="M21" i="5" s="1"/>
  <c r="J10" i="2"/>
  <c r="L21" i="5" s="1"/>
  <c r="E20" i="2"/>
  <c r="E56" i="2"/>
  <c r="E50" i="2"/>
  <c r="H10" i="2"/>
  <c r="F36" i="2"/>
  <c r="E42" i="2"/>
  <c r="E14" i="2"/>
  <c r="K36" i="2"/>
  <c r="K35" i="2" s="1"/>
  <c r="J36" i="2"/>
  <c r="J35" i="2" s="1"/>
  <c r="G36" i="2"/>
  <c r="G35" i="2" s="1"/>
  <c r="G10" i="2"/>
  <c r="I36" i="2"/>
  <c r="I35" i="2" s="1"/>
  <c r="H36" i="2"/>
  <c r="H35" i="2" s="1"/>
  <c r="E11" i="2"/>
  <c r="F10" i="2"/>
  <c r="I9" i="2" l="1"/>
  <c r="K9" i="2"/>
  <c r="G9" i="2"/>
  <c r="H9" i="2"/>
  <c r="E36" i="2"/>
  <c r="J9" i="2"/>
  <c r="E10" i="2"/>
  <c r="K21" i="5" s="1"/>
  <c r="L163" i="10" l="1"/>
  <c r="H155" i="10"/>
  <c r="F268" i="10" s="1"/>
  <c r="F80" i="2" s="1"/>
  <c r="E80" i="2" l="1"/>
  <c r="D161" i="10" l="1"/>
  <c r="E194" i="10"/>
  <c r="E195" i="10"/>
  <c r="E193" i="10"/>
  <c r="E192" i="10"/>
  <c r="H196" i="10"/>
  <c r="F270" i="10" s="1"/>
  <c r="F82" i="2" s="1"/>
  <c r="K281" i="10" l="1"/>
  <c r="E82" i="2" l="1"/>
  <c r="F217" i="10"/>
  <c r="F215" i="10"/>
  <c r="F216" i="10"/>
  <c r="F214" i="10"/>
  <c r="I222" i="10"/>
  <c r="F271" i="10" s="1"/>
  <c r="K282" i="10" l="1"/>
  <c r="K290" i="10" s="1"/>
  <c r="K293" i="10" s="1"/>
  <c r="F83" i="2"/>
  <c r="F282" i="10"/>
  <c r="H282" i="10" s="1"/>
  <c r="H283" i="10" s="1"/>
  <c r="E83" i="2" l="1"/>
  <c r="F76" i="2"/>
  <c r="E76" i="2" l="1"/>
  <c r="F72" i="2"/>
  <c r="E72" i="2" l="1"/>
  <c r="F35" i="2"/>
  <c r="E35" i="2" l="1"/>
  <c r="F9" i="2"/>
  <c r="E9" i="2" s="1"/>
</calcChain>
</file>

<file path=xl/sharedStrings.xml><?xml version="1.0" encoding="utf-8"?>
<sst xmlns="http://schemas.openxmlformats.org/spreadsheetml/2006/main" count="1684" uniqueCount="521">
  <si>
    <t>Утверждаю</t>
  </si>
  <si>
    <t>(наименование должности уполномоченного лица)</t>
  </si>
  <si>
    <t>(наименование учреждения)</t>
  </si>
  <si>
    <t>________</t>
  </si>
  <si>
    <t>(подпись)</t>
  </si>
  <si>
    <t>(расшифровка подписи)</t>
  </si>
  <si>
    <t>"__" __________ 20__ г.</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</si>
  <si>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</si>
  <si>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</si>
  <si>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</si>
  <si>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</si>
  <si>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</si>
  <si>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</si>
  <si>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</si>
  <si>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</si>
  <si>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</si>
  <si>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</si>
  <si>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</si>
  <si>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от "__" __________ 20__ г.</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</si>
  <si>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</si>
  <si>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</si>
  <si>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</si>
  <si>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</si>
  <si>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</si>
  <si>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</si>
  <si>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</si>
  <si>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</si>
  <si>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</si>
  <si>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</si>
  <si>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</si>
  <si>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</si>
  <si>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</si>
  <si>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</si>
  <si>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</si>
  <si>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</si>
  <si>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</si>
  <si>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</si>
  <si>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</si>
  <si>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</si>
  <si>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</si>
  <si>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</si>
  <si>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безвозмездные денежные поступления,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</si>
  <si>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</si>
  <si>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</si>
  <si>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</si>
  <si>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</si>
  <si>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</si>
  <si>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</si>
  <si>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</si>
  <si>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</si>
  <si>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</si>
  <si>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</si>
  <si>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</si>
  <si>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</si>
  <si>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</si>
  <si>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</si>
  <si>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</si>
  <si>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</si>
  <si>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</si>
  <si>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</si>
  <si>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</si>
  <si>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</si>
  <si>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</si>
  <si>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</si>
  <si>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</si>
  <si>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</si>
  <si>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</si>
  <si>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</si>
  <si>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</si>
  <si>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</si>
  <si>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</si>
  <si>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</si>
  <si>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</si>
  <si>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</si>
  <si>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</si>
  <si>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</si>
  <si>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</si>
  <si>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</si>
  <si>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</si>
  <si>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</si>
  <si>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</si>
  <si>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</si>
  <si>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</si>
  <si>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</si>
  <si>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</si>
  <si>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</si>
  <si>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</si>
  <si>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</si>
  <si>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</si>
  <si>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</si>
  <si>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</si>
  <si>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</si>
  <si>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из них &lt;9.1&gt;:</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</si>
  <si>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</si>
  <si>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</si>
  <si>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</si>
  <si>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</si>
  <si>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1.4.2.2</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</si>
  <si>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</si>
  <si>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</si>
  <si>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</si>
  <si>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</si>
  <si>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</si>
  <si>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</si>
  <si>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</si>
  <si>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</si>
  <si>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</si>
  <si>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</si>
  <si>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</si>
  <si>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</si>
  <si>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1.1</t>
  </si>
  <si>
    <t>1.2</t>
  </si>
  <si>
    <t>1.3</t>
  </si>
  <si>
    <t>1.4</t>
  </si>
  <si>
    <t>1.4.1</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</si>
  <si>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</si>
  <si>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</si>
  <si>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</si>
  <si>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</si>
  <si>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</si>
  <si>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</si>
  <si>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</si>
  <si>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</si>
  <si>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</si>
  <si>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</si>
  <si>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</si>
  <si>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</si>
  <si>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</si>
  <si>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</si>
  <si>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</si>
  <si>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</si>
  <si>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</si>
  <si>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</si>
  <si>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</si>
  <si>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</si>
  <si>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</si>
  <si>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</si>
  <si>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</si>
  <si>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</si>
  <si>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</si>
  <si>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</si>
  <si>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</si>
  <si>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</si>
  <si>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</si>
  <si>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</si>
  <si>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</si>
  <si>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</si>
  <si>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</si>
  <si>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</si>
  <si>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</si>
  <si>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</si>
  <si>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</si>
  <si>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</si>
  <si>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</si>
  <si>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</si>
  <si>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</si>
  <si>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</si>
  <si>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</si>
  <si>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</si>
  <si>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</si>
  <si>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</si>
  <si>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</si>
  <si>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</si>
  <si>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</si>
  <si>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</si>
  <si>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</si>
  <si>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</si>
  <si>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</si>
  <si>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</si>
  <si>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</si>
  <si>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</si>
  <si>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</si>
  <si>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</si>
  <si>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</si>
  <si>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</si>
  <si>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</si>
  <si>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</si>
  <si>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</si>
  <si>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</si>
  <si>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</si>
  <si>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</si>
  <si>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</si>
  <si>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</si>
  <si>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</si>
  <si>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</si>
  <si>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</si>
  <si>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</si>
  <si>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</si>
  <si>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</si>
  <si>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</si>
  <si>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</si>
  <si>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</si>
  <si>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</si>
  <si>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</si>
  <si>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</si>
  <si>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</si>
  <si>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</si>
  <si>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</si>
  <si>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</si>
  <si>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</si>
  <si>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</si>
  <si>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</si>
  <si>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</si>
  <si>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</si>
  <si>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</si>
  <si>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</si>
  <si>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</si>
  <si>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</si>
  <si>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</si>
  <si>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</si>
  <si>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</si>
  <si>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</si>
  <si>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</si>
  <si>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</si>
  <si>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</si>
  <si>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</si>
  <si>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</si>
  <si>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</si>
  <si>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</si>
  <si>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</si>
  <si>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</si>
  <si>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</si>
  <si>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</si>
  <si>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</si>
  <si>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</si>
  <si>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</si>
  <si>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</si>
  <si>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</si>
  <si>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</si>
  <si>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</si>
  <si>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</si>
  <si>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</si>
  <si>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</si>
  <si>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</si>
  <si>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</si>
  <si>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</si>
  <si>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</si>
  <si>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 xml:space="preserve">Код бюджетной классификации </t>
  </si>
  <si>
    <t>Код доп классификации</t>
  </si>
  <si>
    <t>Код субсидии</t>
  </si>
  <si>
    <t>Бюджетная роспись на 2022 год</t>
  </si>
  <si>
    <t>Бюджетная роспись на плановый период</t>
  </si>
  <si>
    <t>КВСР</t>
  </si>
  <si>
    <t>ФКР</t>
  </si>
  <si>
    <t>КЦСР</t>
  </si>
  <si>
    <t>КВР</t>
  </si>
  <si>
    <t>ЭКР</t>
  </si>
  <si>
    <t>Суб КОСГУ</t>
  </si>
  <si>
    <t>Тип средств</t>
  </si>
  <si>
    <t>Мероприятие</t>
  </si>
  <si>
    <t>Примечание</t>
  </si>
  <si>
    <t>241</t>
  </si>
  <si>
    <t>000.00.00</t>
  </si>
  <si>
    <t>017.00.00</t>
  </si>
  <si>
    <t>018.00.00</t>
  </si>
  <si>
    <t>030.00.00</t>
  </si>
  <si>
    <t>Материальные затраты</t>
  </si>
  <si>
    <t>Оплата коммунальных услуг</t>
  </si>
  <si>
    <t>Оплата услуг по вывозу ТКО</t>
  </si>
  <si>
    <t>Итого:</t>
  </si>
  <si>
    <t>Субсидия на выполнение муниципального задания на 2022 г.</t>
  </si>
  <si>
    <t>№</t>
  </si>
  <si>
    <t>Наименование расходов</t>
  </si>
  <si>
    <t>Количество работников, чел.</t>
  </si>
  <si>
    <t>Количест-во дней</t>
  </si>
  <si>
    <t>Сумма, руб (гр.3*гр.4*гр.5)</t>
  </si>
  <si>
    <t>* выделено бюджетных ассигнований</t>
  </si>
  <si>
    <t>1.3. Расчеты (обоснования) выплат персоналу по уходу за ребенком</t>
  </si>
  <si>
    <t>количество выплат  в год на одного работника</t>
  </si>
  <si>
    <t>Размер выплаты ( пособия) в месяц, руб</t>
  </si>
  <si>
    <t>Наименование государственного внебюджетнорго фонда</t>
  </si>
  <si>
    <t>Сумма взносов, руб.*</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</si>
  <si>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</si>
  <si>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</si>
  <si>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</si>
  <si>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</si>
  <si>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</si>
  <si>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</si>
  <si>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</si>
  <si>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</si>
  <si>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</si>
  <si>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</si>
  <si>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</si>
  <si>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</si>
  <si>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</si>
  <si>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</si>
  <si>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</si>
  <si>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</si>
  <si>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</si>
  <si>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</si>
  <si>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</si>
  <si>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</si>
  <si>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2.Расчеты (обоснования) расходов на социальные и иные выплаты населению</t>
  </si>
  <si>
    <t>Код видов расходов  __________________________________________________________________</t>
  </si>
  <si>
    <t>Источник финансового обеспечения ______________________________________________________</t>
  </si>
  <si>
    <t>Количество выплат в год</t>
  </si>
  <si>
    <t>Общая сумма выплат, руб ( гр.3*гр.4)</t>
  </si>
  <si>
    <t>Код видов расходов  ___________________________________________________________________</t>
  </si>
  <si>
    <t>Ставка налога, %</t>
  </si>
  <si>
    <t>налог на имущество</t>
  </si>
  <si>
    <t>Итого</t>
  </si>
  <si>
    <t>налог на землю</t>
  </si>
  <si>
    <t>4.Расчет (обоснование) расходов на безвозмездные перечисления организациям</t>
  </si>
  <si>
    <t>Общая сумма выплат, руб (гр.3* гр.4)</t>
  </si>
  <si>
    <t>5. Расчет  (обоснование) прочих расходов (кроме расходов на закупку товаров, работ, услуг)</t>
  </si>
  <si>
    <t>Количество номеров</t>
  </si>
  <si>
    <t>Количество платежей в год</t>
  </si>
  <si>
    <t>Сумма руб. ( гр.3*гр.4*гр.5)</t>
  </si>
  <si>
    <t>Остатки на 2022</t>
  </si>
  <si>
    <t>услуги связи</t>
  </si>
  <si>
    <t>интернет</t>
  </si>
  <si>
    <t>Цена услуги перевозки, руб</t>
  </si>
  <si>
    <t>Сумма, руб (гр.3* гр.4)</t>
  </si>
  <si>
    <t>Размер потребления ресурсов</t>
  </si>
  <si>
    <t>Тариф ( с учетом НДС), руб</t>
  </si>
  <si>
    <t>Индексация, %</t>
  </si>
  <si>
    <t>Сумма руб. ( гр.3*гр.4*гр.5)*</t>
  </si>
  <si>
    <t>тепловая энергия</t>
  </si>
  <si>
    <t>электроэнергия</t>
  </si>
  <si>
    <t>водоснабжение</t>
  </si>
  <si>
    <t>водоотведение</t>
  </si>
  <si>
    <t>горячее водоснабжение</t>
  </si>
  <si>
    <t>Количество</t>
  </si>
  <si>
    <t>Количество работ (услуг)</t>
  </si>
  <si>
    <t>Стоимость работ (услуг), руб</t>
  </si>
  <si>
    <t>Поверка средств измерений</t>
  </si>
  <si>
    <t>Электро-измерительные работы</t>
  </si>
  <si>
    <t>Стоимость  услуги, руб</t>
  </si>
  <si>
    <t>Медосмотр</t>
  </si>
  <si>
    <t>Программное обеспечение</t>
  </si>
  <si>
    <t>Обязательное психиатрическое освидетельствование работников образовательных учреждений</t>
  </si>
  <si>
    <t>Средняя стоимость, руб</t>
  </si>
  <si>
    <t>Сумма, руб (гр.3* гр.4)*</t>
  </si>
  <si>
    <t>СВОДНАЯ   ТАБЛИЦА</t>
  </si>
  <si>
    <t>стр.2640, КВР 244</t>
  </si>
  <si>
    <t>Вид расходов</t>
  </si>
  <si>
    <t>КОСГУ</t>
  </si>
  <si>
    <t>СУММА</t>
  </si>
  <si>
    <t>Транспортные расходы</t>
  </si>
  <si>
    <t>Расходы на коммунальные услуги</t>
  </si>
  <si>
    <t>Расходы на связь и интернет</t>
  </si>
  <si>
    <t>Расходы на оплату услуг по содержанию имущества</t>
  </si>
  <si>
    <t>Расходы на оплату прочих услуг</t>
  </si>
  <si>
    <t>Спецодежда</t>
  </si>
  <si>
    <t>СВОДНАЯ   ТАБЛИЦА, ИНЫЕ</t>
  </si>
  <si>
    <t>Работы, услуги по содержанию имущества</t>
  </si>
  <si>
    <t xml:space="preserve">Расчет -обоснование  доходов от  иной приносящей </t>
  </si>
  <si>
    <t>ДОХОД</t>
  </si>
  <si>
    <t>Прочие платные услуги</t>
  </si>
  <si>
    <t>Безвозмездные перечисления</t>
  </si>
  <si>
    <t>Весь внебюджет</t>
  </si>
  <si>
    <t>РАСХОД</t>
  </si>
  <si>
    <t>ПЛАН</t>
  </si>
  <si>
    <t>Огнезащитная обработка</t>
  </si>
  <si>
    <t xml:space="preserve">Увеличение стоимости прочих материальных запасов однократного применения (349) </t>
  </si>
  <si>
    <t>Стройматериалы</t>
  </si>
  <si>
    <t xml:space="preserve">Выделено на заработную плату </t>
  </si>
  <si>
    <t>1.2.Расчеты (обоснования)  выплат персоналу при направлении в служебные командировки</t>
  </si>
  <si>
    <t>1.4. Расчеты (обоснования)  страховых взносов на обязательное страхование в Пенсионный</t>
  </si>
  <si>
    <t xml:space="preserve">фонд РФ, в Фонд социального страхования РФ, в Федеральный фонд обязательного </t>
  </si>
  <si>
    <t>медицинского страхования</t>
  </si>
  <si>
    <t>3. Расчет (обоснование) расходов на уплату налогов, сборов и иных платежей</t>
  </si>
  <si>
    <t>Сумма исчисленного налога, подлежащего уплате, руб (гр.3*гр.4/100)*</t>
  </si>
  <si>
    <t>6. Расчет (обоснование) расходов на закупку товаров, работ, услуг</t>
  </si>
  <si>
    <t>Расчет (обоснование) расходов на оплату услуг связи</t>
  </si>
  <si>
    <t>Стоимость за единицу,( тариф) руб</t>
  </si>
  <si>
    <t>Абонентское обслуживание</t>
  </si>
  <si>
    <t xml:space="preserve"> Расчет  (обоснование) расходов  на оплату транспортных  услуг</t>
  </si>
  <si>
    <t>6.3. Расчет (обоснование) расходов на оплату коммунальных услуг</t>
  </si>
  <si>
    <t>ЖБО</t>
  </si>
  <si>
    <t>Экоальянс вывоз мусора (город)</t>
  </si>
  <si>
    <t xml:space="preserve"> Расчет (обоснование) расходов на оплату работ, услуг по содержанию имущества (КОСГУ 225)</t>
  </si>
  <si>
    <t>Тариф</t>
  </si>
  <si>
    <t xml:space="preserve"> Расчет (обоснование) расходов на оплату прочих работ, услуг (КОСГУ 226)</t>
  </si>
  <si>
    <t>тариф</t>
  </si>
  <si>
    <t>кол-во раз</t>
  </si>
  <si>
    <t>ПЦН</t>
  </si>
  <si>
    <t>Разработка паспорта опасных отходов</t>
  </si>
  <si>
    <t>КТС</t>
  </si>
  <si>
    <t>Курсы по оказанию мед. помощи, охране труда, пожарно-техническому минимуму, повышению квалификации, прочее</t>
  </si>
  <si>
    <t>сан-гигиеническое обучение</t>
  </si>
  <si>
    <t>Вывод сигнала на пульт 01</t>
  </si>
  <si>
    <t>Специальная оценка условий труда</t>
  </si>
  <si>
    <t>Приобретение материальных запасов</t>
  </si>
  <si>
    <t>наименование</t>
  </si>
  <si>
    <t>цена</t>
  </si>
  <si>
    <t>штук</t>
  </si>
  <si>
    <t>Канцтовары</t>
  </si>
  <si>
    <t>Хозтовары</t>
  </si>
  <si>
    <t>Расчет (обоснование) расходов на приобретение основных средств, материальных запасов</t>
  </si>
  <si>
    <t>обеспечение образовательного процесса   (приобретение учебников и учебных пособий, средств обучения, игр, игрушек) Постановление Правительства РБ № 599 от 02.12.14 ( в ред от 15.05.2017)</t>
  </si>
  <si>
    <t>Учебники для 9-11 класса</t>
  </si>
  <si>
    <t xml:space="preserve">Ноутбук </t>
  </si>
  <si>
    <t>Процессор</t>
  </si>
  <si>
    <t xml:space="preserve">Монитор </t>
  </si>
  <si>
    <t>Остаток на 2022</t>
  </si>
  <si>
    <t>Приобретение мат запасов (стройматериалы)</t>
  </si>
  <si>
    <t>Приобретение мат запасов (спецодежда)</t>
  </si>
  <si>
    <t>Приобретение мат запасов (канцтовары, хозтовары, вода и т.д.)</t>
  </si>
  <si>
    <t>ИТОГО</t>
  </si>
  <si>
    <t>КВР 247</t>
  </si>
  <si>
    <t>019.02.00</t>
  </si>
  <si>
    <t>Уплата земельного налога</t>
  </si>
  <si>
    <t>321</t>
  </si>
  <si>
    <t>262</t>
  </si>
  <si>
    <t>00.00.00</t>
  </si>
  <si>
    <t>Пособия и компенсации гражданам и иные социальные выплаты, кроме публичных нормативных обязательств</t>
  </si>
  <si>
    <t>33.02.15</t>
  </si>
  <si>
    <t>031.00.00</t>
  </si>
  <si>
    <t>44201S2В40</t>
  </si>
  <si>
    <t>017.04.00</t>
  </si>
  <si>
    <t>Заработная плата с начислениями на оплату труда (местный бюджет МОП)</t>
  </si>
  <si>
    <t>4420173030</t>
  </si>
  <si>
    <t>017.05.00</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</si>
  <si>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(материальные затраты)</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</si>
  <si>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t>
  </si>
  <si>
    <t>034.01.00</t>
  </si>
  <si>
    <t>Субсидия на оплату труда обслуживающего персонала муниципальных общеобразовательных организаций (МОП организация питания)</t>
  </si>
  <si>
    <t>4420353030</t>
  </si>
  <si>
    <t>612</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</si>
  <si>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</si>
  <si>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4420373040</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</si>
  <si>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</si>
  <si>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Заработная плата</t>
  </si>
  <si>
    <t>Начисления на выплаты по оплате труда</t>
  </si>
  <si>
    <t>Услуги, работы для целей капитальных вложений</t>
  </si>
  <si>
    <t>Увеличение стоимости основных средств</t>
  </si>
  <si>
    <t>т/о КТС</t>
  </si>
  <si>
    <t>т/о АПС</t>
  </si>
  <si>
    <t>Ремонт техники</t>
  </si>
  <si>
    <t>дератизация, дезинфекция</t>
  </si>
  <si>
    <t>Вырубка сухостоя</t>
  </si>
  <si>
    <t>Заправка, ремонт картриджа</t>
  </si>
  <si>
    <t>Сервисное обслуживание приборов учета (08.01.01 субкосгу 021.00.00)</t>
  </si>
  <si>
    <t>производственный контроль</t>
  </si>
  <si>
    <t>Протиклещевая обработка</t>
  </si>
  <si>
    <t>Поверка пожарного водоема</t>
  </si>
  <si>
    <t>Физическая охрана РБ тс 08.01.01 031.00.00</t>
  </si>
  <si>
    <t>ГКШП с 08.04.83 034.01.00</t>
  </si>
  <si>
    <t>Приобретение основных средств (учебники, т.с. 08.03.01)</t>
  </si>
  <si>
    <t>Расходные материалы</t>
  </si>
  <si>
    <t>Продукты питания</t>
  </si>
  <si>
    <t>Питание в ЛДП, ЛТО</t>
  </si>
  <si>
    <t>Расходные материалы (08.01.01 субкосгу 022.00.00)  косгу 342</t>
  </si>
  <si>
    <t>Расходные материалы (08.01.01 субкосгу 022.00.00)  косгу 346</t>
  </si>
  <si>
    <t>ГСМ</t>
  </si>
  <si>
    <t xml:space="preserve"> Расчет (обоснование) расходов на оплату аренды(КОСГУ 224)</t>
  </si>
  <si>
    <t>Аренда гаража</t>
  </si>
  <si>
    <t>КВР 244</t>
  </si>
  <si>
    <t>Стирка белья</t>
  </si>
  <si>
    <t>Вывоз крупного мусора</t>
  </si>
  <si>
    <t>Т/о автомобиля</t>
  </si>
  <si>
    <t>Транспортный налог за автобус</t>
  </si>
  <si>
    <t>Организация питания в предшколе</t>
  </si>
  <si>
    <t>Т/о навигационного оборудования (Байкалтрэк)</t>
  </si>
  <si>
    <t>Т/о навигационного оборудования (АО Глонасс)</t>
  </si>
  <si>
    <t>Предрейсовый, послерейсовый медосмотр</t>
  </si>
  <si>
    <t>Приобретение мат запасов (гсм)</t>
  </si>
  <si>
    <t>Приобретение основных средств (учебники, т.с. 08.03.31)</t>
  </si>
  <si>
    <t>Приобретение расходных материалов (08.01.01 субкосгу 022.00.00)</t>
  </si>
  <si>
    <t>Расходы на аренду</t>
  </si>
  <si>
    <t>Оплата транспортного налога</t>
  </si>
  <si>
    <t>КВР 852</t>
  </si>
  <si>
    <t>Расходы на страховку</t>
  </si>
  <si>
    <t>Страховка на автобус</t>
  </si>
  <si>
    <t>Подписка (Контур)</t>
  </si>
  <si>
    <t>0702</t>
  </si>
  <si>
    <t>4420200001</t>
  </si>
  <si>
    <t>Пособия и компенсации гражданам и иные социальные выплаты, кроме публичных нормативных обязательств (подвоз)</t>
  </si>
  <si>
    <t>4420100001</t>
  </si>
  <si>
    <t>611</t>
  </si>
  <si>
    <t>Оплата услуг по физической охране</t>
  </si>
  <si>
    <t>Субвенция на финансовое обеспечение получения начального общего, основного общего, среднего общего образования в муниципальных общеобразовательных организациях, дополнительного образования детей в муниципальных общеобразовательных организациях (оплата труда, начисления на выплаты по оплате труда  педагогических работников общеобразовательных организаций, непосредственно осуществляющих учебный процесс)</t>
  </si>
  <si>
    <t>4420300001</t>
  </si>
  <si>
    <t>038.00.00</t>
  </si>
  <si>
    <t>Реализация мероприятий проекта "Народный бюджет-2023"</t>
  </si>
  <si>
    <t>учебники</t>
  </si>
  <si>
    <t>игрушки</t>
  </si>
  <si>
    <t>т/о с/мы видеонаблюдения</t>
  </si>
  <si>
    <t>доход деятельности на 202_ год</t>
  </si>
  <si>
    <t>Негативное воздействие (за водоотведение)</t>
  </si>
  <si>
    <t>На 2025 г.</t>
  </si>
  <si>
    <t>Получатель бюджетных средств</t>
  </si>
  <si>
    <t>Код БА</t>
  </si>
  <si>
    <t>Код РО</t>
  </si>
  <si>
    <t>Лицевой счет</t>
  </si>
  <si>
    <t>Бюджетная роспись на 2024 год</t>
  </si>
  <si>
    <t>Бюджетная роспись на 2025 год</t>
  </si>
  <si>
    <t>Бюджетная роспись на 2026 год</t>
  </si>
  <si>
    <t>0053.000</t>
  </si>
  <si>
    <t>034.034.00.2</t>
  </si>
  <si>
    <t/>
  </si>
  <si>
    <t>021.00.00</t>
  </si>
  <si>
    <t>034.20.0057</t>
  </si>
  <si>
    <t>034.20.0047</t>
  </si>
  <si>
    <t>и плановый период 2025 и 2026 годов</t>
  </si>
  <si>
    <t xml:space="preserve">План финансово-хозяйственной деятельности на 2024 г. </t>
  </si>
  <si>
    <t>4ка</t>
  </si>
  <si>
    <t>з/п</t>
  </si>
  <si>
    <t>т/о СКУД</t>
  </si>
  <si>
    <t>Поверка, зарядка огнетушителей</t>
  </si>
  <si>
    <t>т/о ПЦН</t>
  </si>
  <si>
    <t>На 2026 г.</t>
  </si>
  <si>
    <t>ВОДОКАНАЛ</t>
  </si>
  <si>
    <t>ТГК-14</t>
  </si>
  <si>
    <t>ЧИТАЭНЕРГОСБЫТ</t>
  </si>
  <si>
    <t>621</t>
  </si>
  <si>
    <t>33.02.22</t>
  </si>
  <si>
    <t>019.01.00</t>
  </si>
  <si>
    <t>622</t>
  </si>
  <si>
    <t>МАОУ ООШ № 23 г.Улан-Удэ</t>
  </si>
  <si>
    <t>Директор МАОУ ООШ № 23 г.Улан-Удэ</t>
  </si>
  <si>
    <t>Л.И. Горбова</t>
  </si>
  <si>
    <t>МАОУ "ООШ № 23 Г. УЛАН-УДЭ"</t>
  </si>
  <si>
    <t>33.02.23</t>
  </si>
  <si>
    <t>0052.000</t>
  </si>
  <si>
    <t>034.034.00.1</t>
  </si>
  <si>
    <t>0701</t>
  </si>
  <si>
    <t>4410173020</t>
  </si>
  <si>
    <t>4410200001</t>
  </si>
  <si>
    <t>022.00.00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</si>
</sst>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43" formatCode="_-* #,##0.00\ _₽_-;\-* #,##0.00\ _₽_-;_-* &quot;-&quot;??\ _₽_-;_-@_-"/>
    <numFmt numFmtId="164" formatCode="_-* #,##0.00_-;\-* #,##0.00_-;_-* &quot;-&quot;??_-;_-@_-"/>
    <numFmt numFmtId="165" formatCode="000"/>
    <numFmt numFmtId="166" formatCode="0000"/>
    <numFmt numFmtId="167" formatCode="0000000000"/>
    <numFmt numFmtId="168" formatCode="000\.00\.00"/>
    <numFmt numFmtId="169" formatCode="00\.00\.00"/>
    <numFmt numFmtId="170" formatCode="000\.00\.0000"/>
    <numFmt numFmtId="171" formatCode="000\.00\.000\.0"/>
    <numFmt numFmtId="172" formatCode="#,##0.00;[Red]\-#,##0.00;0.00"/>
    <numFmt numFmtId="173" formatCode="_-* #,##0.00_р_._-;\-* #,##0.00_р_._-;_-* &quot;-&quot;??_р_._-;_-@_-"/>
    <numFmt numFmtId="174" formatCode="#,##0.00\ _₽"/>
    <numFmt numFmtId="175" formatCode="#,##0.00_ ;[Red]\-#,##0.00\ "/>
    <numFmt numFmtId="176" formatCode="_-* #,##0.00_р_._-;\-* #,##0.00_р_._-;_-* \-??_р_._-;_-@_-"/>
    <numFmt numFmtId="177" formatCode="\ * #,##0.00&quot;    &quot;;\-* #,##0.00&quot;    &quot;;\ * \-#&quot;    &quot;;@\ "/>
    <numFmt numFmtId="178" formatCode="#,##0_ ;[Red]\-#,##0\ "/>
    <numFmt numFmtId="179" formatCode="#,##0.00_ ;\-#,##0.00\ "/>
    <numFmt numFmtId="180" formatCode="000\.000\.00\.0"/>
    <numFmt numFmtId="181" formatCode="0000\.000"/>
  </numFmts>
  <fonts count="32"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1"/>
      <name val="Calibri"/>
      <family val="2"/>
      <scheme val="minor"/>
    </font>
    <font>
      <sz val="10"/>
      <name val="Arial"/>
      <family val="2"/>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sz val="9"/>
      <color theme="1"/>
      <name val="Times New Roman"/>
      <family val="1"/>
      <charset val="204"/>
    </font>
    <font>
      <sz val="9"/>
      <name val="Times New Roman"/>
      <family val="1"/>
      <charset val="204"/>
    </font>
    <font>
      <b/>
      <sz val="12"/>
      <color theme="1"/>
      <name val="Times New Roman"/>
      <family val="1"/>
      <charset val="204"/>
    </font>
    <font>
      <sz val="11"/>
      <color indexed="8"/>
      <name val="Calibri"/>
      <family val="2"/>
      <charset val="204"/>
    </font>
    <font>
      <sz val="11"/>
      <name val="Times New Roman"/>
      <family val="1"/>
      <charset val="204"/>
    </font>
    <font>
      <u/>
      <sz val="10"/>
      <color rgb="FF0000FF"/>
      <name val="Times New Roman"/>
      <family val="2"/>
      <charset val="204"/>
    </font>
    <font>
      <u/>
      <sz val="10"/>
      <color theme="10"/>
      <name val="Times New Roman"/>
      <family val="2"/>
      <charset val="204"/>
    </font>
    <font>
      <sz val="10"/>
      <name val="Arial Cyr"/>
      <family val="2"/>
      <charset val="204"/>
    </font>
    <font>
      <sz val="10"/>
      <color theme="1"/>
      <name val="Times New Roman"/>
      <family val="2"/>
      <charset val="204"/>
    </font>
    <font>
      <b/>
      <sz val="12"/>
      <name val="Times New Roman"/>
      <family val="1"/>
      <charset val="204"/>
    </font>
    <font>
      <sz val="8"/>
      <name val="Arial"/>
      <family val="2"/>
      <charset val="204"/>
    </font>
  </fonts>
  <fills count="1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0"/>
        <bgColor rgb="FFFFFFCC"/>
      </patternFill>
    </fill>
    <fill>
      <patternFill patternType="solid">
        <fgColor rgb="FFFFFFFF"/>
        <bgColor rgb="FFFFFFCC"/>
      </patternFill>
    </fill>
    <fill>
      <patternFill patternType="solid">
        <fgColor rgb="FFFFFF00"/>
        <bgColor indexed="64"/>
      </patternFill>
    </fill>
    <fill>
      <patternFill patternType="solid">
        <fgColor rgb="FFFF0000"/>
        <bgColor indexed="64"/>
      </patternFill>
    </fill>
    <fill>
      <patternFill patternType="solid">
        <fgColor theme="7" tint="0.79998168889431442"/>
        <bgColor indexed="64"/>
      </patternFill>
    </fill>
    <fill>
      <patternFill patternType="solid">
        <fgColor indexed="9"/>
      </patternFill>
    </fill>
    <fill>
      <patternFill patternType="solid">
        <fgColor theme="9" tint="0.79998168889431442"/>
        <bgColor indexed="64"/>
      </patternFill>
    </fill>
    <fill>
      <patternFill patternType="solid">
        <fgColor theme="6" tint="0.59999389629810485"/>
        <bgColor indexed="64"/>
      </patternFill>
    </fill>
  </fills>
  <borders count="56">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0">
    <xf numFmtId="0" fontId="0" fillId="0" borderId="0"/>
    <xf numFmtId="0" fontId="4" fillId="0" borderId="0" applyNumberFormat="0" applyFill="0" applyBorder="0" applyAlignment="0" applyProtection="0"/>
    <xf numFmtId="0" fontId="12" fillId="0" borderId="0"/>
    <xf numFmtId="0" fontId="2" fillId="0" borderId="0"/>
    <xf numFmtId="173" fontId="2" fillId="0" borderId="0" applyFont="0" applyFill="0" applyBorder="0" applyAlignment="0" applyProtection="0"/>
    <xf numFmtId="0" fontId="24" fillId="0" borderId="0"/>
    <xf numFmtId="0" fontId="7" fillId="0" borderId="0"/>
    <xf numFmtId="0" fontId="7" fillId="0" borderId="0"/>
    <xf numFmtId="0" fontId="7" fillId="0" borderId="0"/>
    <xf numFmtId="0" fontId="7" fillId="0" borderId="0"/>
    <xf numFmtId="0" fontId="25" fillId="0" borderId="0"/>
    <xf numFmtId="0" fontId="26" fillId="0" borderId="0" applyBorder="0" applyProtection="0"/>
    <xf numFmtId="0" fontId="27" fillId="0" borderId="0" applyNumberFormat="0" applyFill="0" applyBorder="0" applyAlignment="0" applyProtection="0"/>
    <xf numFmtId="44" fontId="2" fillId="0" borderId="0" applyFont="0" applyFill="0" applyBorder="0" applyAlignment="0" applyProtection="0"/>
    <xf numFmtId="0" fontId="28" fillId="0" borderId="0"/>
    <xf numFmtId="0" fontId="29" fillId="0" borderId="0"/>
    <xf numFmtId="0" fontId="7" fillId="0" borderId="0"/>
    <xf numFmtId="0" fontId="7" fillId="0" borderId="0"/>
    <xf numFmtId="0" fontId="7" fillId="0" borderId="0"/>
    <xf numFmtId="0" fontId="28" fillId="0" borderId="0"/>
    <xf numFmtId="0" fontId="12" fillId="0" borderId="0"/>
    <xf numFmtId="0" fontId="20" fillId="0" borderId="0"/>
    <xf numFmtId="0" fontId="20" fillId="0" borderId="0"/>
    <xf numFmtId="0" fontId="2" fillId="0" borderId="0"/>
    <xf numFmtId="0" fontId="7" fillId="0" borderId="0"/>
    <xf numFmtId="0" fontId="29" fillId="0" borderId="0"/>
    <xf numFmtId="9" fontId="7" fillId="0" borderId="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173" fontId="29" fillId="0" borderId="0" applyFont="0" applyFill="0" applyBorder="0" applyAlignment="0" applyProtection="0"/>
    <xf numFmtId="173" fontId="29" fillId="0" borderId="0" applyFont="0" applyFill="0" applyBorder="0" applyAlignment="0" applyProtection="0"/>
    <xf numFmtId="164" fontId="2" fillId="0" borderId="0" applyFont="0" applyFill="0" applyBorder="0" applyAlignment="0" applyProtection="0"/>
    <xf numFmtId="176" fontId="7" fillId="0" borderId="0" applyFill="0" applyBorder="0" applyAlignment="0" applyProtection="0"/>
    <xf numFmtId="177" fontId="7" fillId="0" borderId="0" applyFill="0" applyBorder="0" applyAlignment="0" applyProtection="0"/>
    <xf numFmtId="176" fontId="7" fillId="0" borderId="0" applyFill="0" applyBorder="0" applyAlignment="0" applyProtection="0"/>
    <xf numFmtId="173" fontId="7" fillId="0" borderId="0" applyFont="0" applyFill="0" applyBorder="0" applyAlignment="0" applyProtection="0"/>
    <xf numFmtId="43" fontId="2" fillId="0" borderId="0" applyFont="0" applyFill="0" applyBorder="0" applyAlignment="0" applyProtection="0"/>
    <xf numFmtId="173" fontId="12" fillId="0" borderId="0" applyFont="0" applyFill="0" applyBorder="0" applyAlignment="0" applyProtection="0"/>
    <xf numFmtId="0" fontId="1" fillId="0" borderId="0"/>
    <xf numFmtId="164" fontId="20" fillId="0" borderId="0" applyFont="0" applyFill="0" applyBorder="0" applyAlignment="0" applyProtection="0"/>
  </cellStyleXfs>
  <cellXfs count="653">
    <xf numFmtId="0" fontId="0" fillId="0" borderId="0" xfId="0"/>
    <xf numFmtId="0" fontId="3" fillId="0" borderId="3" xfId="0" applyFont="1" applyBorder="1" applyAlignment="1">
      <alignment horizontal="center" vertical="center" wrapText="1"/>
    </xf>
    <xf numFmtId="0" fontId="6" fillId="0" borderId="0" xfId="0" applyFont="1"/>
    <xf numFmtId="0" fontId="3" fillId="0" borderId="3" xfId="0" applyFont="1" applyBorder="1" applyAlignment="1">
      <alignment vertical="center" wrapText="1"/>
    </xf>
    <xf numFmtId="0" fontId="5" fillId="0" borderId="6" xfId="1"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horizontal="left" vertical="center" wrapText="1" indent="1"/>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left" vertical="center" wrapText="1" indent="2"/>
    </xf>
    <xf numFmtId="0" fontId="5" fillId="0" borderId="6" xfId="1" applyFont="1" applyBorder="1" applyAlignment="1">
      <alignment horizontal="left" vertical="center" wrapText="1" indent="1"/>
    </xf>
    <xf numFmtId="0" fontId="3" fillId="0" borderId="5" xfId="0" applyFont="1" applyBorder="1" applyAlignment="1">
      <alignment horizontal="left" vertical="center" wrapText="1" indent="4"/>
    </xf>
    <xf numFmtId="0" fontId="3" fillId="0" borderId="6" xfId="0" applyFont="1" applyBorder="1" applyAlignment="1">
      <alignment horizontal="left" vertical="center" wrapText="1" indent="4"/>
    </xf>
    <xf numFmtId="0" fontId="7" fillId="0" borderId="3" xfId="0" applyFont="1" applyBorder="1" applyAlignment="1">
      <alignment vertical="center" wrapText="1"/>
    </xf>
    <xf numFmtId="0" fontId="3"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3" xfId="1" applyFont="1" applyBorder="1" applyAlignment="1">
      <alignment horizontal="center" vertical="center" wrapText="1"/>
    </xf>
    <xf numFmtId="0" fontId="8" fillId="0" borderId="0" xfId="0" applyFont="1" applyAlignment="1">
      <alignment vertical="center" wrapText="1"/>
    </xf>
    <xf numFmtId="0" fontId="9" fillId="0" borderId="0" xfId="0" applyFont="1"/>
    <xf numFmtId="0" fontId="3" fillId="0" borderId="5" xfId="0" applyFont="1" applyFill="1" applyBorder="1" applyAlignment="1">
      <alignment horizontal="left" vertical="center" wrapText="1" indent="1"/>
    </xf>
    <xf numFmtId="0" fontId="6" fillId="0" borderId="0" xfId="0" applyFont="1" applyFill="1"/>
    <xf numFmtId="0" fontId="3" fillId="0" borderId="6" xfId="0" applyFont="1" applyFill="1" applyBorder="1" applyAlignment="1">
      <alignment horizontal="left" vertical="center" wrapText="1" indent="1"/>
    </xf>
    <xf numFmtId="0" fontId="3" fillId="0" borderId="5" xfId="0" applyFont="1" applyFill="1" applyBorder="1" applyAlignment="1">
      <alignment horizontal="left" vertical="center" wrapText="1" indent="2"/>
    </xf>
    <xf numFmtId="0" fontId="3" fillId="0" borderId="6" xfId="0" applyFont="1" applyFill="1" applyBorder="1" applyAlignment="1">
      <alignment horizontal="left" vertical="center" wrapText="1" indent="2"/>
    </xf>
    <xf numFmtId="0" fontId="3" fillId="0" borderId="3" xfId="0" applyFont="1" applyFill="1" applyBorder="1" applyAlignment="1">
      <alignment horizontal="center" vertical="center" wrapText="1"/>
    </xf>
    <xf numFmtId="0" fontId="3" fillId="0" borderId="5" xfId="0" applyFont="1" applyFill="1" applyBorder="1" applyAlignment="1">
      <alignment horizontal="left" vertical="center" wrapText="1" indent="4"/>
    </xf>
    <xf numFmtId="0" fontId="3" fillId="0" borderId="6" xfId="0" applyFont="1" applyFill="1" applyBorder="1" applyAlignment="1">
      <alignment horizontal="left" vertical="center" wrapText="1" indent="4"/>
    </xf>
    <xf numFmtId="0" fontId="3" fillId="2" borderId="6" xfId="0" applyFont="1" applyFill="1" applyBorder="1" applyAlignment="1">
      <alignment vertical="center" wrapText="1"/>
    </xf>
    <xf numFmtId="0" fontId="3" fillId="2" borderId="3" xfId="0" applyFont="1" applyFill="1" applyBorder="1" applyAlignment="1">
      <alignment horizontal="center" vertical="center" wrapText="1"/>
    </xf>
    <xf numFmtId="0" fontId="13" fillId="0" borderId="0" xfId="2" applyFont="1" applyAlignment="1">
      <alignment horizontal="left"/>
    </xf>
    <xf numFmtId="0" fontId="10" fillId="0" borderId="0" xfId="2" applyFont="1" applyAlignment="1">
      <alignment horizontal="left"/>
    </xf>
    <xf numFmtId="0" fontId="11" fillId="0" borderId="0" xfId="2" applyFont="1" applyAlignment="1">
      <alignment horizontal="left"/>
    </xf>
    <xf numFmtId="0" fontId="11" fillId="0" borderId="0" xfId="2" applyFont="1" applyAlignment="1">
      <alignment horizontal="center" vertical="top"/>
    </xf>
    <xf numFmtId="0" fontId="10" fillId="0" borderId="11" xfId="2" applyFont="1" applyBorder="1" applyAlignment="1">
      <alignment horizontal="left"/>
    </xf>
    <xf numFmtId="0" fontId="10" fillId="0" borderId="12" xfId="2" applyFont="1" applyBorder="1" applyAlignment="1">
      <alignment horizontal="left"/>
    </xf>
    <xf numFmtId="0" fontId="10" fillId="0" borderId="13" xfId="2" applyFont="1" applyBorder="1" applyAlignment="1">
      <alignment horizontal="left"/>
    </xf>
    <xf numFmtId="0" fontId="10" fillId="0" borderId="14" xfId="2" applyFont="1" applyBorder="1" applyAlignment="1">
      <alignment horizontal="left"/>
    </xf>
    <xf numFmtId="0" fontId="11" fillId="0" borderId="13" xfId="2" applyFont="1" applyBorder="1" applyAlignment="1">
      <alignment horizontal="center" vertical="top"/>
    </xf>
    <xf numFmtId="0" fontId="11" fillId="0" borderId="14" xfId="2" applyFont="1" applyBorder="1" applyAlignment="1">
      <alignment horizontal="center" vertical="top"/>
    </xf>
    <xf numFmtId="0" fontId="10" fillId="0" borderId="19" xfId="2" applyFont="1" applyBorder="1" applyAlignment="1">
      <alignment horizontal="left"/>
    </xf>
    <xf numFmtId="0" fontId="10" fillId="0" borderId="20" xfId="2" applyFont="1" applyBorder="1" applyAlignment="1">
      <alignment horizontal="left"/>
    </xf>
    <xf numFmtId="0" fontId="10" fillId="0" borderId="21" xfId="2" applyFont="1" applyBorder="1" applyAlignment="1">
      <alignment horizontal="left"/>
    </xf>
    <xf numFmtId="0" fontId="10" fillId="0" borderId="22" xfId="2" applyFont="1" applyBorder="1" applyAlignment="1">
      <alignment horizontal="left"/>
    </xf>
    <xf numFmtId="0" fontId="16" fillId="0" borderId="0" xfId="2" applyFont="1" applyAlignment="1">
      <alignment horizontal="left"/>
    </xf>
    <xf numFmtId="0" fontId="18" fillId="0" borderId="0" xfId="2" applyFont="1" applyAlignment="1">
      <alignment horizontal="left"/>
    </xf>
    <xf numFmtId="0" fontId="10" fillId="0" borderId="0" xfId="2" applyFont="1" applyFill="1" applyAlignment="1">
      <alignment horizontal="left"/>
    </xf>
    <xf numFmtId="0" fontId="10" fillId="0" borderId="46" xfId="2" applyFont="1" applyFill="1" applyBorder="1" applyAlignment="1" applyProtection="1">
      <alignment horizontal="center" vertical="center"/>
      <protection hidden="1"/>
    </xf>
    <xf numFmtId="0" fontId="0" fillId="0" borderId="0" xfId="0" applyAlignment="1">
      <alignment wrapText="1"/>
    </xf>
    <xf numFmtId="0" fontId="2" fillId="0" borderId="0" xfId="3"/>
    <xf numFmtId="0" fontId="23" fillId="0" borderId="0" xfId="3" applyFont="1"/>
    <xf numFmtId="175" fontId="2" fillId="0" borderId="0" xfId="3" applyNumberFormat="1"/>
    <xf numFmtId="0" fontId="21" fillId="0" borderId="46" xfId="0" applyFont="1" applyBorder="1"/>
    <xf numFmtId="0" fontId="21" fillId="0" borderId="0" xfId="0" applyFont="1"/>
    <xf numFmtId="179" fontId="3" fillId="0" borderId="3" xfId="0" applyNumberFormat="1" applyFont="1" applyBorder="1" applyAlignment="1">
      <alignment vertical="center" wrapText="1"/>
    </xf>
    <xf numFmtId="179" fontId="3" fillId="2" borderId="3" xfId="0" applyNumberFormat="1" applyFont="1" applyFill="1" applyBorder="1" applyAlignment="1">
      <alignment vertical="center" wrapText="1"/>
    </xf>
    <xf numFmtId="179" fontId="3" fillId="0" borderId="1" xfId="0" applyNumberFormat="1" applyFont="1" applyBorder="1" applyAlignment="1">
      <alignment vertical="center" wrapText="1"/>
    </xf>
    <xf numFmtId="179" fontId="3" fillId="0" borderId="2" xfId="0" applyNumberFormat="1" applyFont="1" applyBorder="1" applyAlignment="1">
      <alignment vertical="center" wrapText="1"/>
    </xf>
    <xf numFmtId="179" fontId="3" fillId="0" borderId="3" xfId="0" applyNumberFormat="1" applyFont="1" applyFill="1" applyBorder="1" applyAlignment="1">
      <alignment vertical="center" wrapText="1"/>
    </xf>
    <xf numFmtId="179" fontId="3" fillId="0" borderId="3" xfId="0" applyNumberFormat="1" applyFont="1" applyFill="1" applyBorder="1" applyAlignment="1">
      <alignment horizontal="center" vertical="center" wrapText="1"/>
    </xf>
    <xf numFmtId="179" fontId="3" fillId="0" borderId="3" xfId="0" applyNumberFormat="1" applyFont="1" applyBorder="1" applyAlignment="1">
      <alignment horizontal="center" vertical="center" wrapText="1"/>
    </xf>
    <xf numFmtId="0" fontId="3" fillId="4" borderId="6" xfId="0" applyFont="1" applyFill="1" applyBorder="1" applyAlignment="1">
      <alignment horizontal="left" vertical="center" wrapText="1" indent="2"/>
    </xf>
    <xf numFmtId="0" fontId="3" fillId="4" borderId="3" xfId="0" applyFont="1" applyFill="1" applyBorder="1" applyAlignment="1">
      <alignment horizontal="center" vertical="center" wrapText="1"/>
    </xf>
    <xf numFmtId="179" fontId="3" fillId="4" borderId="3" xfId="0" applyNumberFormat="1" applyFont="1" applyFill="1" applyBorder="1" applyAlignment="1">
      <alignment vertical="center" wrapText="1"/>
    </xf>
    <xf numFmtId="0" fontId="6" fillId="4" borderId="0" xfId="0" applyFont="1" applyFill="1"/>
    <xf numFmtId="179" fontId="3" fillId="2" borderId="3" xfId="0" applyNumberFormat="1" applyFont="1" applyFill="1" applyBorder="1" applyAlignment="1">
      <alignment horizontal="center" vertical="center" wrapText="1"/>
    </xf>
    <xf numFmtId="179" fontId="3" fillId="0" borderId="1"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179" fontId="3" fillId="4" borderId="3" xfId="0" applyNumberFormat="1" applyFont="1" applyFill="1" applyBorder="1" applyAlignment="1">
      <alignment horizontal="center" vertical="center" wrapText="1"/>
    </xf>
    <xf numFmtId="0" fontId="3" fillId="4" borderId="3" xfId="0" applyFont="1" applyFill="1" applyBorder="1" applyAlignment="1">
      <alignment vertical="center" wrapText="1"/>
    </xf>
    <xf numFmtId="0" fontId="10" fillId="0" borderId="0" xfId="2" applyFont="1" applyAlignment="1">
      <alignment horizontal="left"/>
    </xf>
    <xf numFmtId="171" fontId="10" fillId="0" borderId="46" xfId="8" applyNumberFormat="1" applyFont="1" applyBorder="1" applyAlignment="1" applyProtection="1">
      <alignment horizontal="left" vertical="center" wrapText="1"/>
      <protection hidden="1"/>
    </xf>
    <xf numFmtId="172" fontId="10" fillId="0" borderId="46" xfId="8" applyNumberFormat="1" applyFont="1" applyBorder="1" applyAlignment="1" applyProtection="1">
      <alignment horizontal="left" vertical="center" wrapText="1"/>
      <protection hidden="1"/>
    </xf>
    <xf numFmtId="4" fontId="13" fillId="0" borderId="46" xfId="8" applyNumberFormat="1" applyFont="1" applyBorder="1" applyAlignment="1">
      <alignment vertical="center"/>
    </xf>
    <xf numFmtId="0" fontId="10" fillId="0" borderId="0" xfId="2" applyFont="1"/>
    <xf numFmtId="0" fontId="10" fillId="6" borderId="0" xfId="2" applyFont="1" applyFill="1" applyAlignment="1">
      <alignment horizontal="center" vertical="center" wrapText="1"/>
    </xf>
    <xf numFmtId="0" fontId="13" fillId="6" borderId="0" xfId="2" applyFont="1" applyFill="1" applyAlignment="1">
      <alignment horizontal="center" vertical="center" wrapText="1"/>
    </xf>
    <xf numFmtId="174" fontId="13" fillId="6" borderId="0" xfId="2" applyNumberFormat="1" applyFont="1" applyFill="1" applyAlignment="1">
      <alignment horizontal="center" vertical="center" wrapText="1"/>
    </xf>
    <xf numFmtId="0" fontId="10" fillId="0" borderId="46" xfId="2" applyFont="1" applyBorder="1" applyAlignment="1">
      <alignment vertical="center"/>
    </xf>
    <xf numFmtId="0" fontId="10" fillId="0" borderId="46" xfId="2" applyFont="1" applyBorder="1" applyAlignment="1">
      <alignment vertical="center" wrapText="1"/>
    </xf>
    <xf numFmtId="0" fontId="10" fillId="0" borderId="46" xfId="2" applyFont="1" applyBorder="1" applyAlignment="1">
      <alignment horizontal="center"/>
    </xf>
    <xf numFmtId="0" fontId="10" fillId="0" borderId="46" xfId="2" applyFont="1" applyBorder="1"/>
    <xf numFmtId="2" fontId="10" fillId="0" borderId="46" xfId="2" applyNumberFormat="1" applyFont="1" applyBorder="1"/>
    <xf numFmtId="173" fontId="10" fillId="0" borderId="0" xfId="37" applyFont="1"/>
    <xf numFmtId="173" fontId="10" fillId="0" borderId="46" xfId="37" applyFont="1" applyBorder="1"/>
    <xf numFmtId="172" fontId="10" fillId="0" borderId="0" xfId="2" applyNumberFormat="1" applyFont="1"/>
    <xf numFmtId="4" fontId="10" fillId="0" borderId="46" xfId="2" applyNumberFormat="1" applyFont="1" applyBorder="1"/>
    <xf numFmtId="16" fontId="10" fillId="0" borderId="46" xfId="2" applyNumberFormat="1" applyFont="1" applyBorder="1" applyAlignment="1">
      <alignment horizontal="center"/>
    </xf>
    <xf numFmtId="0" fontId="13" fillId="0" borderId="46" xfId="2" applyFont="1" applyBorder="1" applyAlignment="1">
      <alignment horizontal="center"/>
    </xf>
    <xf numFmtId="4" fontId="13" fillId="0" borderId="46" xfId="2" applyNumberFormat="1" applyFont="1" applyBorder="1"/>
    <xf numFmtId="4" fontId="10" fillId="0" borderId="0" xfId="2" applyNumberFormat="1" applyFont="1"/>
    <xf numFmtId="0" fontId="13" fillId="0" borderId="0" xfId="2" applyFont="1"/>
    <xf numFmtId="0" fontId="10" fillId="0" borderId="46" xfId="2" applyFont="1" applyBorder="1" applyAlignment="1">
      <alignment wrapText="1"/>
    </xf>
    <xf numFmtId="0" fontId="10" fillId="0" borderId="46" xfId="2" applyFont="1" applyBorder="1" applyAlignment="1">
      <alignment horizontal="center" vertical="center" wrapText="1"/>
    </xf>
    <xf numFmtId="4" fontId="13" fillId="0" borderId="0" xfId="2" applyNumberFormat="1" applyFont="1"/>
    <xf numFmtId="0" fontId="10" fillId="3" borderId="46" xfId="2" applyFont="1" applyFill="1" applyBorder="1" applyAlignment="1">
      <alignment wrapText="1"/>
    </xf>
    <xf numFmtId="0" fontId="10" fillId="3" borderId="46" xfId="2" applyFont="1" applyFill="1" applyBorder="1" applyAlignment="1">
      <alignment horizontal="center" vertical="center" wrapText="1"/>
    </xf>
    <xf numFmtId="0" fontId="10" fillId="3" borderId="28" xfId="2" applyFont="1" applyFill="1" applyBorder="1" applyAlignment="1">
      <alignment horizontal="center" vertical="center" wrapText="1"/>
    </xf>
    <xf numFmtId="0" fontId="10" fillId="3" borderId="0" xfId="2" applyFont="1" applyFill="1"/>
    <xf numFmtId="0" fontId="10" fillId="3" borderId="46" xfId="2" applyFont="1" applyFill="1" applyBorder="1" applyAlignment="1">
      <alignment horizontal="center"/>
    </xf>
    <xf numFmtId="0" fontId="10" fillId="3" borderId="46" xfId="2" applyFont="1" applyFill="1" applyBorder="1" applyAlignment="1">
      <alignment horizontal="center" wrapText="1"/>
    </xf>
    <xf numFmtId="0" fontId="10" fillId="3" borderId="28" xfId="2" applyFont="1" applyFill="1" applyBorder="1" applyAlignment="1">
      <alignment horizontal="center" wrapText="1"/>
    </xf>
    <xf numFmtId="0" fontId="10" fillId="3" borderId="0" xfId="2" applyFont="1" applyFill="1" applyAlignment="1">
      <alignment horizontal="center"/>
    </xf>
    <xf numFmtId="0" fontId="10" fillId="3" borderId="46" xfId="2" applyFont="1" applyFill="1" applyBorder="1"/>
    <xf numFmtId="4" fontId="10" fillId="3" borderId="46" xfId="2" applyNumberFormat="1" applyFont="1" applyFill="1" applyBorder="1" applyAlignment="1">
      <alignment horizontal="center" vertical="center" wrapText="1"/>
    </xf>
    <xf numFmtId="4" fontId="10" fillId="3" borderId="46" xfId="2" applyNumberFormat="1" applyFont="1" applyFill="1" applyBorder="1" applyAlignment="1">
      <alignment horizontal="center" wrapText="1"/>
    </xf>
    <xf numFmtId="4" fontId="10" fillId="3" borderId="28" xfId="2" applyNumberFormat="1" applyFont="1" applyFill="1" applyBorder="1" applyAlignment="1">
      <alignment horizontal="center" wrapText="1"/>
    </xf>
    <xf numFmtId="4" fontId="13" fillId="3" borderId="46" xfId="2" applyNumberFormat="1" applyFont="1" applyFill="1" applyBorder="1" applyAlignment="1">
      <alignment horizontal="center" vertical="center" wrapText="1"/>
    </xf>
    <xf numFmtId="4" fontId="13" fillId="3" borderId="46" xfId="2" applyNumberFormat="1" applyFont="1" applyFill="1" applyBorder="1" applyAlignment="1">
      <alignment horizontal="center" wrapText="1"/>
    </xf>
    <xf numFmtId="0" fontId="13" fillId="3" borderId="0" xfId="2" applyFont="1" applyFill="1"/>
    <xf numFmtId="4" fontId="13" fillId="3" borderId="0" xfId="2" applyNumberFormat="1" applyFont="1" applyFill="1"/>
    <xf numFmtId="0" fontId="13" fillId="7" borderId="0" xfId="2" applyFont="1" applyFill="1"/>
    <xf numFmtId="0" fontId="10" fillId="7" borderId="0" xfId="2" applyFont="1" applyFill="1"/>
    <xf numFmtId="3" fontId="10" fillId="3" borderId="46" xfId="2" applyNumberFormat="1" applyFont="1" applyFill="1" applyBorder="1" applyAlignment="1">
      <alignment horizontal="center"/>
    </xf>
    <xf numFmtId="3" fontId="10" fillId="3" borderId="46" xfId="2" applyNumberFormat="1" applyFont="1" applyFill="1" applyBorder="1" applyAlignment="1">
      <alignment horizontal="center" vertical="center" wrapText="1"/>
    </xf>
    <xf numFmtId="3" fontId="10" fillId="0" borderId="46" xfId="2" applyNumberFormat="1" applyFont="1" applyBorder="1" applyAlignment="1">
      <alignment horizontal="center" vertical="center" wrapText="1"/>
    </xf>
    <xf numFmtId="3" fontId="10" fillId="0" borderId="46" xfId="2" applyNumberFormat="1" applyFont="1" applyBorder="1" applyAlignment="1">
      <alignment horizontal="center"/>
    </xf>
    <xf numFmtId="4" fontId="10" fillId="0" borderId="46" xfId="2" applyNumberFormat="1" applyFont="1" applyBorder="1" applyAlignment="1">
      <alignment horizontal="center" vertical="center" wrapText="1"/>
    </xf>
    <xf numFmtId="4" fontId="10" fillId="0" borderId="46" xfId="2" applyNumberFormat="1" applyFont="1" applyBorder="1" applyAlignment="1">
      <alignment horizontal="center"/>
    </xf>
    <xf numFmtId="4" fontId="10" fillId="0" borderId="46" xfId="2" applyNumberFormat="1" applyFont="1" applyBorder="1" applyAlignment="1">
      <alignment vertical="center" wrapText="1"/>
    </xf>
    <xf numFmtId="4" fontId="10" fillId="0" borderId="0" xfId="2" applyNumberFormat="1" applyFont="1" applyAlignment="1">
      <alignment horizontal="left"/>
    </xf>
    <xf numFmtId="4" fontId="10" fillId="0" borderId="0" xfId="2" applyNumberFormat="1" applyFont="1" applyAlignment="1">
      <alignment horizontal="center" wrapText="1"/>
    </xf>
    <xf numFmtId="4" fontId="13" fillId="0" borderId="0" xfId="2" applyNumberFormat="1" applyFont="1" applyAlignment="1">
      <alignment horizontal="center" wrapText="1"/>
    </xf>
    <xf numFmtId="4" fontId="10" fillId="0" borderId="46" xfId="2" applyNumberFormat="1" applyFont="1" applyBorder="1" applyAlignment="1">
      <alignment wrapText="1"/>
    </xf>
    <xf numFmtId="4" fontId="13" fillId="0" borderId="46" xfId="2" applyNumberFormat="1" applyFont="1" applyBorder="1" applyAlignment="1">
      <alignment wrapText="1"/>
    </xf>
    <xf numFmtId="4" fontId="13" fillId="0" borderId="46" xfId="2" applyNumberFormat="1" applyFont="1" applyBorder="1" applyAlignment="1">
      <alignment horizontal="center" wrapText="1"/>
    </xf>
    <xf numFmtId="0" fontId="13" fillId="0" borderId="0" xfId="2" applyFont="1" applyAlignment="1">
      <alignment horizontal="center" vertical="center" wrapText="1"/>
    </xf>
    <xf numFmtId="4" fontId="13" fillId="0" borderId="0" xfId="2" applyNumberFormat="1" applyFont="1" applyAlignment="1">
      <alignment wrapText="1"/>
    </xf>
    <xf numFmtId="174" fontId="10" fillId="0" borderId="0" xfId="2" applyNumberFormat="1" applyFont="1"/>
    <xf numFmtId="4" fontId="10" fillId="0" borderId="25" xfId="2" applyNumberFormat="1" applyFont="1" applyBorder="1" applyAlignment="1">
      <alignment wrapText="1"/>
    </xf>
    <xf numFmtId="4" fontId="10" fillId="3" borderId="25" xfId="2" applyNumberFormat="1" applyFont="1" applyFill="1" applyBorder="1" applyAlignment="1">
      <alignment horizontal="left" vertical="center" wrapText="1"/>
    </xf>
    <xf numFmtId="4" fontId="10" fillId="3" borderId="26" xfId="2" applyNumberFormat="1" applyFont="1" applyFill="1" applyBorder="1" applyAlignment="1">
      <alignment horizontal="left" vertical="center" wrapText="1"/>
    </xf>
    <xf numFmtId="4" fontId="10" fillId="3" borderId="31" xfId="2" applyNumberFormat="1" applyFont="1" applyFill="1" applyBorder="1" applyAlignment="1">
      <alignment horizontal="left" vertical="center" wrapText="1"/>
    </xf>
    <xf numFmtId="4" fontId="10" fillId="3" borderId="46" xfId="2" applyNumberFormat="1" applyFont="1" applyFill="1" applyBorder="1" applyAlignment="1">
      <alignment wrapText="1"/>
    </xf>
    <xf numFmtId="4" fontId="10" fillId="8" borderId="46" xfId="2" applyNumberFormat="1" applyFont="1" applyFill="1" applyBorder="1" applyAlignment="1">
      <alignment wrapText="1"/>
    </xf>
    <xf numFmtId="4" fontId="10" fillId="3" borderId="0" xfId="2" applyNumberFormat="1" applyFont="1" applyFill="1"/>
    <xf numFmtId="0" fontId="10" fillId="3" borderId="51" xfId="2" applyFont="1" applyFill="1" applyBorder="1"/>
    <xf numFmtId="3" fontId="10" fillId="3" borderId="51" xfId="2" applyNumberFormat="1" applyFont="1" applyFill="1" applyBorder="1" applyAlignment="1">
      <alignment horizontal="center" vertical="center" wrapText="1"/>
    </xf>
    <xf numFmtId="3" fontId="13" fillId="3" borderId="46" xfId="2" applyNumberFormat="1" applyFont="1" applyFill="1" applyBorder="1" applyAlignment="1">
      <alignment horizontal="center" vertical="center" wrapText="1"/>
    </xf>
    <xf numFmtId="0" fontId="13" fillId="3" borderId="53" xfId="2" applyFont="1" applyFill="1" applyBorder="1"/>
    <xf numFmtId="4" fontId="13" fillId="3" borderId="54" xfId="2" applyNumberFormat="1" applyFont="1" applyFill="1" applyBorder="1" applyAlignment="1">
      <alignment horizontal="center" vertical="center" wrapText="1"/>
    </xf>
    <xf numFmtId="0" fontId="8" fillId="0" borderId="0" xfId="38" applyFont="1"/>
    <xf numFmtId="0" fontId="22" fillId="0" borderId="46" xfId="38" applyFont="1" applyBorder="1" applyAlignment="1">
      <alignment vertical="top"/>
    </xf>
    <xf numFmtId="0" fontId="22" fillId="0" borderId="46" xfId="38" applyFont="1" applyBorder="1" applyAlignment="1">
      <alignment horizontal="center" vertical="top"/>
    </xf>
    <xf numFmtId="174" fontId="22" fillId="0" borderId="51" xfId="38" applyNumberFormat="1" applyFont="1" applyBorder="1" applyAlignment="1">
      <alignment vertical="top"/>
    </xf>
    <xf numFmtId="0" fontId="22" fillId="0" borderId="46" xfId="38" applyFont="1" applyBorder="1" applyAlignment="1">
      <alignment horizontal="center" vertical="top" wrapText="1"/>
    </xf>
    <xf numFmtId="174" fontId="22" fillId="0" borderId="46" xfId="38" applyNumberFormat="1" applyFont="1" applyBorder="1" applyAlignment="1">
      <alignment vertical="top" wrapText="1"/>
    </xf>
    <xf numFmtId="174" fontId="22" fillId="0" borderId="52" xfId="38" applyNumberFormat="1" applyFont="1" applyBorder="1" applyAlignment="1">
      <alignment vertical="top" wrapText="1"/>
    </xf>
    <xf numFmtId="0" fontId="10" fillId="0" borderId="46" xfId="2" applyFont="1" applyBorder="1" applyAlignment="1">
      <alignment vertical="top" wrapText="1"/>
    </xf>
    <xf numFmtId="0" fontId="10" fillId="0" borderId="46" xfId="2" applyFont="1" applyBorder="1" applyAlignment="1">
      <alignment horizontal="center" vertical="top" wrapText="1"/>
    </xf>
    <xf numFmtId="4" fontId="22" fillId="0" borderId="46" xfId="38" applyNumberFormat="1" applyFont="1" applyBorder="1" applyAlignment="1">
      <alignment vertical="top" wrapText="1"/>
    </xf>
    <xf numFmtId="173" fontId="10" fillId="0" borderId="0" xfId="37" applyFont="1" applyAlignment="1">
      <alignment vertical="top" wrapText="1"/>
    </xf>
    <xf numFmtId="173" fontId="10" fillId="0" borderId="0" xfId="2" applyNumberFormat="1" applyFont="1"/>
    <xf numFmtId="0" fontId="10" fillId="0" borderId="0" xfId="2" applyFont="1" applyAlignment="1">
      <alignment wrapText="1"/>
    </xf>
    <xf numFmtId="43" fontId="10" fillId="0" borderId="0" xfId="2" applyNumberFormat="1" applyFont="1"/>
    <xf numFmtId="0" fontId="22" fillId="0" borderId="46" xfId="38" applyFont="1" applyBorder="1"/>
    <xf numFmtId="0" fontId="22" fillId="0" borderId="46" xfId="38" applyFont="1" applyBorder="1" applyAlignment="1">
      <alignment horizontal="center"/>
    </xf>
    <xf numFmtId="174" fontId="22" fillId="0" borderId="46" xfId="38" applyNumberFormat="1" applyFont="1" applyBorder="1"/>
    <xf numFmtId="0" fontId="10" fillId="0" borderId="46" xfId="8" applyFont="1" applyBorder="1" applyAlignment="1" applyProtection="1">
      <alignment horizontal="center" vertical="center" wrapText="1"/>
      <protection hidden="1"/>
    </xf>
    <xf numFmtId="175" fontId="0" fillId="0" borderId="46" xfId="0" applyNumberFormat="1" applyBorder="1" applyAlignment="1">
      <alignment horizontal="center"/>
    </xf>
    <xf numFmtId="0" fontId="10" fillId="0" borderId="0" xfId="0" applyFont="1"/>
    <xf numFmtId="175" fontId="0" fillId="0" borderId="46" xfId="0" applyNumberFormat="1" applyBorder="1"/>
    <xf numFmtId="0" fontId="0" fillId="0" borderId="46" xfId="0" applyBorder="1"/>
    <xf numFmtId="175" fontId="0" fillId="0" borderId="31" xfId="0" applyNumberFormat="1" applyBorder="1"/>
    <xf numFmtId="175" fontId="0" fillId="0" borderId="25" xfId="0" applyNumberFormat="1" applyBorder="1" applyAlignment="1">
      <alignment horizontal="center"/>
    </xf>
    <xf numFmtId="178" fontId="0" fillId="0" borderId="46" xfId="0" applyNumberFormat="1" applyBorder="1"/>
    <xf numFmtId="175" fontId="10" fillId="0" borderId="0" xfId="0" applyNumberFormat="1" applyFont="1"/>
    <xf numFmtId="4" fontId="10" fillId="0" borderId="46" xfId="2" applyNumberFormat="1" applyFont="1" applyBorder="1" applyAlignment="1">
      <alignment horizontal="center" wrapText="1"/>
    </xf>
    <xf numFmtId="0" fontId="10" fillId="0" borderId="46" xfId="2" applyFont="1" applyBorder="1" applyAlignment="1">
      <alignment horizontal="center"/>
    </xf>
    <xf numFmtId="165" fontId="10" fillId="0" borderId="9" xfId="0" applyNumberFormat="1" applyFont="1" applyBorder="1" applyAlignment="1" applyProtection="1">
      <alignment horizontal="center" vertical="center"/>
      <protection hidden="1"/>
    </xf>
    <xf numFmtId="166" fontId="10" fillId="0" borderId="9" xfId="0" applyNumberFormat="1" applyFont="1" applyBorder="1" applyAlignment="1" applyProtection="1">
      <alignment horizontal="center" vertical="center"/>
      <protection hidden="1"/>
    </xf>
    <xf numFmtId="167" fontId="10" fillId="0" borderId="9" xfId="0" applyNumberFormat="1" applyFont="1" applyBorder="1" applyAlignment="1" applyProtection="1">
      <alignment horizontal="center" vertical="center"/>
      <protection hidden="1"/>
    </xf>
    <xf numFmtId="165" fontId="10" fillId="0" borderId="0" xfId="0" applyNumberFormat="1" applyFont="1" applyBorder="1" applyAlignment="1" applyProtection="1">
      <alignment horizontal="center" vertical="center"/>
      <protection hidden="1"/>
    </xf>
    <xf numFmtId="165" fontId="10" fillId="0" borderId="0" xfId="0" applyNumberFormat="1" applyFont="1" applyBorder="1" applyAlignment="1" applyProtection="1">
      <alignment horizontal="center" vertical="center" wrapText="1"/>
      <protection hidden="1"/>
    </xf>
    <xf numFmtId="168" fontId="10" fillId="0" borderId="0" xfId="0" applyNumberFormat="1" applyFont="1" applyBorder="1" applyAlignment="1" applyProtection="1">
      <alignment horizontal="center" vertical="center"/>
      <protection hidden="1"/>
    </xf>
    <xf numFmtId="169" fontId="10" fillId="0" borderId="0" xfId="0" applyNumberFormat="1" applyFont="1" applyBorder="1" applyAlignment="1" applyProtection="1">
      <alignment horizontal="center" vertical="center"/>
      <protection hidden="1"/>
    </xf>
    <xf numFmtId="170" fontId="10" fillId="0" borderId="0" xfId="0" applyNumberFormat="1" applyFont="1" applyBorder="1" applyAlignment="1" applyProtection="1">
      <alignment horizontal="center" vertical="center"/>
      <protection hidden="1"/>
    </xf>
    <xf numFmtId="4" fontId="10" fillId="0" borderId="0" xfId="0" applyNumberFormat="1" applyFont="1" applyBorder="1" applyAlignment="1" applyProtection="1">
      <alignment horizontal="center" vertical="center"/>
      <protection hidden="1"/>
    </xf>
    <xf numFmtId="0" fontId="23" fillId="0" borderId="0" xfId="0" applyFont="1"/>
    <xf numFmtId="0" fontId="21" fillId="0" borderId="0" xfId="0" applyFont="1" applyAlignment="1">
      <alignment horizontal="center"/>
    </xf>
    <xf numFmtId="0" fontId="0" fillId="0" borderId="46" xfId="0" applyBorder="1" applyAlignment="1">
      <alignment horizontal="center"/>
    </xf>
    <xf numFmtId="0" fontId="21" fillId="0" borderId="46" xfId="0" applyFont="1" applyBorder="1" applyAlignment="1">
      <alignment horizontal="center"/>
    </xf>
    <xf numFmtId="4" fontId="21" fillId="0" borderId="46" xfId="0" applyNumberFormat="1" applyFont="1" applyBorder="1"/>
    <xf numFmtId="4" fontId="21" fillId="0" borderId="0" xfId="0" applyNumberFormat="1" applyFont="1"/>
    <xf numFmtId="175" fontId="21" fillId="0" borderId="0" xfId="0" applyNumberFormat="1" applyFont="1"/>
    <xf numFmtId="4" fontId="21" fillId="0" borderId="46" xfId="0" applyNumberFormat="1" applyFont="1" applyBorder="1" applyAlignment="1"/>
    <xf numFmtId="0" fontId="10" fillId="0" borderId="46" xfId="2" applyFont="1" applyBorder="1" applyAlignment="1">
      <alignment vertical="top"/>
    </xf>
    <xf numFmtId="0" fontId="0" fillId="0" borderId="0" xfId="0"/>
    <xf numFmtId="0" fontId="22" fillId="0" borderId="46" xfId="38" applyFont="1" applyBorder="1" applyAlignment="1">
      <alignment horizontal="center" vertical="top"/>
    </xf>
    <xf numFmtId="0" fontId="10" fillId="0" borderId="46" xfId="2" applyFont="1" applyBorder="1" applyAlignment="1">
      <alignment horizontal="center" vertical="center" wrapText="1"/>
    </xf>
    <xf numFmtId="4" fontId="10" fillId="0" borderId="46" xfId="2" applyNumberFormat="1" applyFont="1" applyBorder="1" applyAlignment="1">
      <alignment horizontal="center" wrapText="1"/>
    </xf>
    <xf numFmtId="0" fontId="10" fillId="0" borderId="46" xfId="2" applyFont="1" applyBorder="1" applyAlignment="1">
      <alignment horizontal="center" wrapText="1"/>
    </xf>
    <xf numFmtId="4" fontId="10" fillId="0" borderId="46" xfId="2" applyNumberFormat="1" applyFont="1" applyBorder="1" applyAlignment="1">
      <alignment horizontal="center" vertical="center" wrapText="1"/>
    </xf>
    <xf numFmtId="0" fontId="10" fillId="0" borderId="46" xfId="2" applyFont="1" applyBorder="1" applyAlignment="1">
      <alignment horizontal="center"/>
    </xf>
    <xf numFmtId="0" fontId="10" fillId="0" borderId="46" xfId="2" applyFont="1" applyBorder="1" applyAlignment="1">
      <alignment horizontal="center"/>
    </xf>
    <xf numFmtId="0" fontId="22" fillId="0" borderId="46" xfId="38" applyFont="1" applyBorder="1" applyAlignment="1">
      <alignment horizontal="center" vertical="top"/>
    </xf>
    <xf numFmtId="0" fontId="10" fillId="3" borderId="0" xfId="2" applyFont="1" applyFill="1" applyBorder="1"/>
    <xf numFmtId="0" fontId="10" fillId="0" borderId="0" xfId="2" applyFont="1" applyBorder="1"/>
    <xf numFmtId="0" fontId="22" fillId="0" borderId="0" xfId="2" applyFont="1" applyBorder="1"/>
    <xf numFmtId="0" fontId="22" fillId="0" borderId="0" xfId="2" applyFont="1" applyBorder="1" applyAlignment="1">
      <alignment vertical="center"/>
    </xf>
    <xf numFmtId="0" fontId="22" fillId="0" borderId="0" xfId="2" applyFont="1" applyBorder="1" applyAlignment="1">
      <alignment vertical="center" wrapText="1"/>
    </xf>
    <xf numFmtId="0" fontId="21" fillId="0" borderId="0" xfId="2" applyFont="1" applyBorder="1" applyAlignment="1">
      <alignment vertical="center"/>
    </xf>
    <xf numFmtId="0" fontId="21" fillId="0" borderId="0" xfId="2" applyFont="1" applyBorder="1" applyAlignment="1">
      <alignment vertical="center" wrapText="1"/>
    </xf>
    <xf numFmtId="4" fontId="10" fillId="0" borderId="0" xfId="2" applyNumberFormat="1" applyFont="1" applyBorder="1"/>
    <xf numFmtId="4" fontId="22" fillId="0" borderId="0" xfId="2" applyNumberFormat="1" applyFont="1" applyBorder="1" applyAlignment="1">
      <alignment horizontal="center" vertical="center"/>
    </xf>
    <xf numFmtId="164" fontId="10" fillId="0" borderId="0" xfId="39" applyFont="1" applyBorder="1"/>
    <xf numFmtId="164" fontId="10" fillId="0" borderId="0" xfId="39" applyFont="1"/>
    <xf numFmtId="4" fontId="10" fillId="9" borderId="46" xfId="2" applyNumberFormat="1" applyFont="1" applyFill="1" applyBorder="1" applyAlignment="1">
      <alignment wrapText="1"/>
    </xf>
    <xf numFmtId="4" fontId="10" fillId="9" borderId="46" xfId="2" applyNumberFormat="1" applyFont="1" applyFill="1" applyBorder="1" applyAlignment="1">
      <alignment horizont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4" fontId="10" fillId="0" borderId="46" xfId="2" applyNumberFormat="1" applyFont="1" applyBorder="1" applyAlignment="1">
      <alignment horizontal="center" wrapText="1"/>
    </xf>
    <xf numFmtId="165" fontId="10" fillId="10" borderId="46" xfId="0" applyNumberFormat="1" applyFont="1" applyFill="1" applyBorder="1" applyAlignment="1" applyProtection="1">
      <alignment wrapText="1"/>
      <protection hidden="1"/>
    </xf>
    <xf numFmtId="49" fontId="10" fillId="10" borderId="46" xfId="0" applyNumberFormat="1" applyFont="1" applyFill="1" applyBorder="1" applyProtection="1">
      <protection hidden="1"/>
    </xf>
    <xf numFmtId="167" fontId="10" fillId="10" borderId="46" xfId="0" applyNumberFormat="1" applyFont="1" applyFill="1" applyBorder="1" applyProtection="1">
      <protection hidden="1"/>
    </xf>
    <xf numFmtId="165" fontId="10" fillId="10" borderId="46" xfId="0" applyNumberFormat="1" applyFont="1" applyFill="1" applyBorder="1" applyProtection="1">
      <protection hidden="1"/>
    </xf>
    <xf numFmtId="168" fontId="10" fillId="10" borderId="46" xfId="0" applyNumberFormat="1" applyFont="1" applyFill="1" applyBorder="1" applyProtection="1">
      <protection hidden="1"/>
    </xf>
    <xf numFmtId="169" fontId="10" fillId="10" borderId="46" xfId="0" applyNumberFormat="1" applyFont="1" applyFill="1" applyBorder="1" applyProtection="1">
      <protection hidden="1"/>
    </xf>
    <xf numFmtId="180" fontId="10" fillId="10" borderId="46" xfId="0" applyNumberFormat="1" applyFont="1" applyFill="1" applyBorder="1" applyProtection="1">
      <protection hidden="1"/>
    </xf>
    <xf numFmtId="172" fontId="10" fillId="10" borderId="46" xfId="0" applyNumberFormat="1" applyFont="1" applyFill="1" applyBorder="1" applyProtection="1">
      <protection hidden="1"/>
    </xf>
    <xf numFmtId="170" fontId="10" fillId="0" borderId="46" xfId="0" applyNumberFormat="1" applyFont="1" applyBorder="1" applyProtection="1">
      <protection hidden="1"/>
    </xf>
    <xf numFmtId="0" fontId="10" fillId="0" borderId="46" xfId="0" applyFont="1" applyBorder="1" applyAlignment="1">
      <alignment wrapText="1"/>
    </xf>
    <xf numFmtId="165" fontId="10" fillId="8" borderId="46" xfId="0" applyNumberFormat="1" applyFont="1" applyFill="1" applyBorder="1" applyAlignment="1" applyProtection="1">
      <alignment wrapText="1"/>
      <protection hidden="1"/>
    </xf>
    <xf numFmtId="49" fontId="10" fillId="8" borderId="46" xfId="0" applyNumberFormat="1" applyFont="1" applyFill="1" applyBorder="1" applyProtection="1">
      <protection hidden="1"/>
    </xf>
    <xf numFmtId="167" fontId="10" fillId="8" borderId="46" xfId="0" applyNumberFormat="1" applyFont="1" applyFill="1" applyBorder="1" applyProtection="1">
      <protection hidden="1"/>
    </xf>
    <xf numFmtId="165" fontId="10" fillId="8" borderId="46" xfId="0" applyNumberFormat="1" applyFont="1" applyFill="1" applyBorder="1" applyProtection="1">
      <protection hidden="1"/>
    </xf>
    <xf numFmtId="168" fontId="10" fillId="8" borderId="46" xfId="0" applyNumberFormat="1" applyFont="1" applyFill="1" applyBorder="1" applyProtection="1">
      <protection hidden="1"/>
    </xf>
    <xf numFmtId="169" fontId="10" fillId="8" borderId="46" xfId="0" applyNumberFormat="1" applyFont="1" applyFill="1" applyBorder="1" applyProtection="1">
      <protection hidden="1"/>
    </xf>
    <xf numFmtId="180" fontId="10" fillId="8" borderId="46" xfId="0" applyNumberFormat="1" applyFont="1" applyFill="1" applyBorder="1" applyProtection="1">
      <protection hidden="1"/>
    </xf>
    <xf numFmtId="172" fontId="10" fillId="8" borderId="46" xfId="0" applyNumberFormat="1" applyFont="1" applyFill="1" applyBorder="1" applyProtection="1">
      <protection hidden="1"/>
    </xf>
    <xf numFmtId="172" fontId="10" fillId="8" borderId="46" xfId="8" applyNumberFormat="1" applyFont="1" applyFill="1" applyBorder="1" applyAlignment="1" applyProtection="1">
      <alignment horizontal="left" vertical="center" wrapText="1"/>
      <protection hidden="1"/>
    </xf>
    <xf numFmtId="0" fontId="0" fillId="8" borderId="0" xfId="0" applyFill="1"/>
    <xf numFmtId="4" fontId="0" fillId="0" borderId="0" xfId="0" applyNumberFormat="1"/>
    <xf numFmtId="169" fontId="31" fillId="0" borderId="25" xfId="0" applyNumberFormat="1" applyFont="1" applyBorder="1" applyProtection="1">
      <protection hidden="1"/>
    </xf>
    <xf numFmtId="170" fontId="31" fillId="0" borderId="46" xfId="0" applyNumberFormat="1" applyFont="1" applyBorder="1" applyAlignment="1" applyProtection="1">
      <alignment wrapText="1"/>
      <protection hidden="1"/>
    </xf>
    <xf numFmtId="0" fontId="22" fillId="11" borderId="25" xfId="2" applyFont="1" applyFill="1" applyBorder="1"/>
    <xf numFmtId="0" fontId="10" fillId="11" borderId="26" xfId="2" applyFont="1" applyFill="1" applyBorder="1" applyAlignment="1">
      <alignment horizontal="left" vertical="center"/>
    </xf>
    <xf numFmtId="0" fontId="10" fillId="11" borderId="31" xfId="2" applyFont="1" applyFill="1" applyBorder="1" applyAlignment="1">
      <alignment horizontal="left" vertical="center"/>
    </xf>
    <xf numFmtId="0" fontId="10" fillId="11" borderId="25" xfId="2" applyFont="1" applyFill="1" applyBorder="1" applyAlignment="1">
      <alignment horizontal="left" vertical="center"/>
    </xf>
    <xf numFmtId="0" fontId="10" fillId="11" borderId="25" xfId="2" applyFont="1" applyFill="1" applyBorder="1" applyAlignment="1">
      <alignment vertical="center"/>
    </xf>
    <xf numFmtId="0" fontId="10" fillId="11" borderId="26" xfId="2" applyFont="1" applyFill="1" applyBorder="1" applyAlignment="1">
      <alignment vertical="center"/>
    </xf>
    <xf numFmtId="0" fontId="10" fillId="11" borderId="31" xfId="2" applyFont="1" applyFill="1" applyBorder="1" applyAlignment="1">
      <alignment vertical="center"/>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0" fontId="10" fillId="0" borderId="0" xfId="2" applyFont="1" applyAlignment="1">
      <alignment horizontal="left"/>
    </xf>
    <xf numFmtId="0" fontId="10" fillId="0" borderId="46" xfId="2" applyFont="1" applyBorder="1" applyAlignment="1">
      <alignment horizontal="center" vertical="center" wrapText="1"/>
    </xf>
    <xf numFmtId="0" fontId="10" fillId="0" borderId="46" xfId="2" applyFont="1" applyBorder="1" applyAlignment="1">
      <alignment horizontal="center"/>
    </xf>
    <xf numFmtId="0" fontId="10" fillId="0" borderId="46" xfId="2" applyFont="1" applyBorder="1" applyAlignment="1">
      <alignment horizontal="center" wrapText="1"/>
    </xf>
    <xf numFmtId="4" fontId="10" fillId="3" borderId="46" xfId="2" applyNumberFormat="1" applyFont="1" applyFill="1" applyBorder="1" applyAlignment="1">
      <alignment horizontal="center" wrapText="1"/>
    </xf>
    <xf numFmtId="4" fontId="13" fillId="3" borderId="46" xfId="2" applyNumberFormat="1" applyFont="1" applyFill="1" applyBorder="1" applyAlignment="1">
      <alignment horizontal="center" wrapText="1"/>
    </xf>
    <xf numFmtId="0" fontId="10" fillId="3" borderId="46" xfId="2" applyFont="1" applyFill="1" applyBorder="1" applyAlignment="1">
      <alignment horizontal="center" vertical="center" wrapText="1"/>
    </xf>
    <xf numFmtId="0" fontId="10" fillId="3" borderId="46" xfId="2" applyFont="1" applyFill="1" applyBorder="1" applyAlignment="1">
      <alignment horizontal="center" wrapText="1"/>
    </xf>
    <xf numFmtId="3" fontId="10" fillId="3" borderId="46" xfId="2" applyNumberFormat="1" applyFont="1" applyFill="1" applyBorder="1" applyAlignment="1">
      <alignment horizontal="center" vertical="center" wrapText="1"/>
    </xf>
    <xf numFmtId="4" fontId="10" fillId="0" borderId="46" xfId="2" applyNumberFormat="1" applyFont="1" applyBorder="1" applyAlignment="1">
      <alignment horizontal="center" wrapText="1"/>
    </xf>
    <xf numFmtId="4" fontId="10" fillId="0" borderId="46" xfId="2" applyNumberFormat="1" applyFont="1" applyBorder="1" applyAlignment="1">
      <alignment horizontal="center" vertical="center" wrapText="1"/>
    </xf>
    <xf numFmtId="4" fontId="13" fillId="0" borderId="46" xfId="2" applyNumberFormat="1" applyFont="1" applyBorder="1" applyAlignment="1">
      <alignment horizontal="center" wrapText="1"/>
    </xf>
    <xf numFmtId="4" fontId="22" fillId="0" borderId="0" xfId="2" applyNumberFormat="1" applyFont="1" applyBorder="1" applyAlignment="1">
      <alignment horizontal="center" vertical="center"/>
    </xf>
    <xf numFmtId="3" fontId="10" fillId="3" borderId="51" xfId="2" applyNumberFormat="1" applyFont="1" applyFill="1" applyBorder="1" applyAlignment="1">
      <alignment horizontal="center" vertical="center" wrapText="1"/>
    </xf>
    <xf numFmtId="4" fontId="10" fillId="3" borderId="46" xfId="2" applyNumberFormat="1" applyFont="1" applyFill="1" applyBorder="1" applyAlignment="1">
      <alignment horizontal="center" vertical="center" wrapText="1"/>
    </xf>
    <xf numFmtId="0" fontId="22" fillId="0" borderId="46" xfId="38" applyFont="1" applyBorder="1"/>
    <xf numFmtId="0" fontId="21" fillId="0" borderId="0" xfId="0" applyFont="1" applyAlignment="1">
      <alignment horizontal="center"/>
    </xf>
    <xf numFmtId="4" fontId="13" fillId="3" borderId="54" xfId="2" applyNumberFormat="1" applyFont="1" applyFill="1" applyBorder="1" applyAlignment="1">
      <alignment horizontal="center" vertical="center" wrapText="1"/>
    </xf>
    <xf numFmtId="0" fontId="8" fillId="0" borderId="0" xfId="38" applyFont="1"/>
    <xf numFmtId="0" fontId="22" fillId="0" borderId="46" xfId="38" applyFont="1" applyBorder="1" applyAlignment="1">
      <alignment horizontal="center" vertical="top"/>
    </xf>
    <xf numFmtId="0" fontId="22" fillId="0" borderId="46" xfId="38" applyFont="1" applyBorder="1" applyAlignment="1">
      <alignment vertical="top"/>
    </xf>
    <xf numFmtId="0" fontId="10" fillId="7" borderId="46" xfId="2" applyFont="1" applyFill="1" applyBorder="1" applyAlignment="1">
      <alignment horizontal="center" vertical="center" wrapText="1"/>
    </xf>
    <xf numFmtId="0" fontId="10" fillId="7" borderId="46" xfId="2" applyFont="1" applyFill="1" applyBorder="1" applyAlignment="1">
      <alignment horizontal="center" vertical="center" wrapText="1"/>
    </xf>
    <xf numFmtId="0" fontId="10" fillId="7" borderId="46" xfId="2" applyFont="1" applyFill="1" applyBorder="1" applyAlignment="1">
      <alignment horizontal="center" wrapText="1"/>
    </xf>
    <xf numFmtId="0" fontId="10" fillId="7" borderId="46" xfId="2" applyFont="1" applyFill="1" applyBorder="1" applyAlignment="1">
      <alignment horizontal="center" wrapText="1"/>
    </xf>
    <xf numFmtId="0" fontId="10" fillId="7" borderId="46" xfId="2" applyFont="1" applyFill="1" applyBorder="1" applyAlignment="1">
      <alignment horizontal="center"/>
    </xf>
    <xf numFmtId="4" fontId="10" fillId="7" borderId="46" xfId="2" applyNumberFormat="1" applyFont="1" applyFill="1" applyBorder="1" applyAlignment="1">
      <alignment horizontal="center" vertical="center" wrapText="1"/>
    </xf>
    <xf numFmtId="4" fontId="10" fillId="7" borderId="46" xfId="2" applyNumberFormat="1" applyFont="1" applyFill="1" applyBorder="1" applyAlignment="1">
      <alignment horizontal="center"/>
    </xf>
    <xf numFmtId="4" fontId="10" fillId="7" borderId="0" xfId="2" applyNumberFormat="1" applyFont="1" applyFill="1"/>
    <xf numFmtId="4" fontId="10" fillId="7" borderId="31" xfId="2" applyNumberFormat="1" applyFont="1" applyFill="1" applyBorder="1" applyAlignment="1">
      <alignment vertical="center" wrapText="1"/>
    </xf>
    <xf numFmtId="4" fontId="10" fillId="7" borderId="46" xfId="2" applyNumberFormat="1" applyFont="1" applyFill="1" applyBorder="1" applyAlignment="1">
      <alignment vertical="center" wrapText="1"/>
    </xf>
    <xf numFmtId="0" fontId="6" fillId="0" borderId="0" xfId="0" applyFont="1" applyAlignment="1">
      <alignment horizontal="center"/>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4" fontId="10" fillId="0" borderId="46" xfId="2" applyNumberFormat="1" applyFont="1" applyBorder="1" applyAlignment="1">
      <alignment horizontal="center" wrapText="1"/>
    </xf>
    <xf numFmtId="0" fontId="0" fillId="0" borderId="0" xfId="0" applyFill="1"/>
    <xf numFmtId="0" fontId="10" fillId="0" borderId="46" xfId="8" applyFont="1" applyFill="1" applyBorder="1" applyAlignment="1" applyProtection="1">
      <alignment horizontal="center" vertical="center"/>
      <protection hidden="1"/>
    </xf>
    <xf numFmtId="0" fontId="10" fillId="0" borderId="46" xfId="8" applyFont="1" applyFill="1" applyBorder="1" applyAlignment="1" applyProtection="1">
      <alignment horizontal="center" vertical="center" wrapText="1"/>
      <protection hidden="1"/>
    </xf>
    <xf numFmtId="0" fontId="10" fillId="0" borderId="0" xfId="8" applyFont="1" applyFill="1"/>
    <xf numFmtId="181" fontId="31" fillId="0" borderId="25" xfId="0" applyNumberFormat="1" applyFont="1" applyFill="1" applyBorder="1" applyProtection="1">
      <protection hidden="1"/>
    </xf>
    <xf numFmtId="180" fontId="31" fillId="0" borderId="25" xfId="0" applyNumberFormat="1" applyFont="1" applyFill="1" applyBorder="1" applyProtection="1">
      <protection hidden="1"/>
    </xf>
    <xf numFmtId="171" fontId="31" fillId="0" borderId="25" xfId="0" applyNumberFormat="1" applyFont="1" applyFill="1" applyBorder="1" applyProtection="1">
      <protection hidden="1"/>
    </xf>
    <xf numFmtId="165" fontId="31" fillId="0" borderId="25" xfId="0" applyNumberFormat="1" applyFont="1" applyFill="1" applyBorder="1" applyAlignment="1" applyProtection="1">
      <alignment wrapText="1"/>
      <protection hidden="1"/>
    </xf>
    <xf numFmtId="49" fontId="31" fillId="0" borderId="25" xfId="0" applyNumberFormat="1" applyFont="1" applyFill="1" applyBorder="1" applyProtection="1">
      <protection hidden="1"/>
    </xf>
    <xf numFmtId="167" fontId="31" fillId="0" borderId="25" xfId="0" applyNumberFormat="1" applyFont="1" applyFill="1" applyBorder="1" applyProtection="1">
      <protection hidden="1"/>
    </xf>
    <xf numFmtId="165" fontId="31" fillId="0" borderId="25" xfId="0" applyNumberFormat="1" applyFont="1" applyFill="1" applyBorder="1" applyProtection="1">
      <protection hidden="1"/>
    </xf>
    <xf numFmtId="168" fontId="31" fillId="0" borderId="25" xfId="0" applyNumberFormat="1" applyFont="1" applyFill="1" applyBorder="1" applyProtection="1">
      <protection hidden="1"/>
    </xf>
    <xf numFmtId="169" fontId="31" fillId="0" borderId="25" xfId="0" applyNumberFormat="1" applyFont="1" applyFill="1" applyBorder="1" applyProtection="1">
      <protection hidden="1"/>
    </xf>
    <xf numFmtId="170" fontId="31" fillId="0" borderId="46" xfId="0" applyNumberFormat="1" applyFont="1" applyFill="1" applyBorder="1" applyAlignment="1" applyProtection="1">
      <alignment wrapText="1"/>
      <protection hidden="1"/>
    </xf>
    <xf numFmtId="172" fontId="31" fillId="0" borderId="25" xfId="0" applyNumberFormat="1" applyFont="1" applyFill="1" applyBorder="1" applyProtection="1">
      <protection hidden="1"/>
    </xf>
    <xf numFmtId="0" fontId="13" fillId="0" borderId="46" xfId="8" applyFont="1" applyFill="1" applyBorder="1" applyAlignment="1">
      <alignment vertical="center"/>
    </xf>
    <xf numFmtId="4" fontId="13" fillId="0" borderId="46" xfId="8" applyNumberFormat="1" applyFont="1" applyFill="1" applyBorder="1" applyAlignment="1">
      <alignment vertical="center"/>
    </xf>
    <xf numFmtId="0" fontId="10" fillId="8" borderId="0" xfId="8" applyFont="1" applyFill="1"/>
    <xf numFmtId="181" fontId="31" fillId="8" borderId="25" xfId="0" applyNumberFormat="1" applyFont="1" applyFill="1" applyBorder="1" applyProtection="1">
      <protection hidden="1"/>
    </xf>
    <xf numFmtId="180" fontId="31" fillId="8" borderId="25" xfId="0" applyNumberFormat="1" applyFont="1" applyFill="1" applyBorder="1" applyProtection="1">
      <protection hidden="1"/>
    </xf>
    <xf numFmtId="171" fontId="31" fillId="8" borderId="25" xfId="0" applyNumberFormat="1" applyFont="1" applyFill="1" applyBorder="1" applyProtection="1">
      <protection hidden="1"/>
    </xf>
    <xf numFmtId="165" fontId="31" fillId="8" borderId="25" xfId="0" applyNumberFormat="1" applyFont="1" applyFill="1" applyBorder="1" applyAlignment="1" applyProtection="1">
      <alignment wrapText="1"/>
      <protection hidden="1"/>
    </xf>
    <xf numFmtId="49" fontId="31" fillId="8" borderId="25" xfId="0" applyNumberFormat="1" applyFont="1" applyFill="1" applyBorder="1" applyProtection="1">
      <protection hidden="1"/>
    </xf>
    <xf numFmtId="167" fontId="31" fillId="8" borderId="25" xfId="0" applyNumberFormat="1" applyFont="1" applyFill="1" applyBorder="1" applyProtection="1">
      <protection hidden="1"/>
    </xf>
    <xf numFmtId="165" fontId="31" fillId="8" borderId="25" xfId="0" applyNumberFormat="1" applyFont="1" applyFill="1" applyBorder="1" applyProtection="1">
      <protection hidden="1"/>
    </xf>
    <xf numFmtId="168" fontId="31" fillId="8" borderId="25" xfId="0" applyNumberFormat="1" applyFont="1" applyFill="1" applyBorder="1" applyProtection="1">
      <protection hidden="1"/>
    </xf>
    <xf numFmtId="169" fontId="31" fillId="8" borderId="25" xfId="0" applyNumberFormat="1" applyFont="1" applyFill="1" applyBorder="1" applyProtection="1">
      <protection hidden="1"/>
    </xf>
    <xf numFmtId="170" fontId="31" fillId="8" borderId="46" xfId="0" applyNumberFormat="1" applyFont="1" applyFill="1" applyBorder="1" applyAlignment="1" applyProtection="1">
      <alignment wrapText="1"/>
      <protection hidden="1"/>
    </xf>
    <xf numFmtId="172" fontId="31" fillId="8" borderId="25" xfId="0" applyNumberFormat="1" applyFont="1" applyFill="1" applyBorder="1" applyProtection="1">
      <protection hidden="1"/>
    </xf>
    <xf numFmtId="168" fontId="31" fillId="12" borderId="25" xfId="0" applyNumberFormat="1" applyFont="1" applyFill="1" applyBorder="1" applyProtection="1">
      <protection hidden="1"/>
    </xf>
    <xf numFmtId="0" fontId="10" fillId="11" borderId="46" xfId="2" applyFont="1" applyFill="1" applyBorder="1"/>
    <xf numFmtId="4" fontId="10" fillId="11" borderId="46" xfId="2" applyNumberFormat="1" applyFont="1" applyFill="1" applyBorder="1" applyAlignment="1">
      <alignment vertical="center" wrapText="1"/>
    </xf>
    <xf numFmtId="0" fontId="10" fillId="0" borderId="0" xfId="2" applyFont="1" applyAlignment="1">
      <alignment horizontal="left"/>
    </xf>
    <xf numFmtId="0" fontId="10" fillId="0" borderId="46" xfId="2" applyFont="1" applyBorder="1" applyAlignment="1">
      <alignment horizontal="center" vertical="center" wrapText="1"/>
    </xf>
    <xf numFmtId="0" fontId="10" fillId="0" borderId="46" xfId="2" applyFont="1" applyBorder="1" applyAlignment="1">
      <alignment horizontal="center"/>
    </xf>
    <xf numFmtId="0" fontId="10" fillId="0" borderId="46" xfId="2" applyFont="1" applyBorder="1" applyAlignment="1">
      <alignment horizontal="center" wrapText="1"/>
    </xf>
    <xf numFmtId="4" fontId="10" fillId="3" borderId="46" xfId="2" applyNumberFormat="1" applyFont="1" applyFill="1" applyBorder="1" applyAlignment="1">
      <alignment horizontal="center" wrapText="1"/>
    </xf>
    <xf numFmtId="4" fontId="13" fillId="3" borderId="46" xfId="2" applyNumberFormat="1" applyFont="1" applyFill="1" applyBorder="1" applyAlignment="1">
      <alignment horizontal="center" wrapText="1"/>
    </xf>
    <xf numFmtId="0" fontId="10" fillId="3" borderId="46" xfId="2" applyFont="1" applyFill="1" applyBorder="1" applyAlignment="1">
      <alignment horizontal="center" vertical="center" wrapText="1"/>
    </xf>
    <xf numFmtId="0" fontId="10" fillId="3" borderId="46" xfId="2" applyFont="1" applyFill="1" applyBorder="1" applyAlignment="1">
      <alignment horizontal="center" wrapText="1"/>
    </xf>
    <xf numFmtId="3" fontId="10" fillId="3" borderId="46" xfId="2" applyNumberFormat="1" applyFont="1" applyFill="1" applyBorder="1" applyAlignment="1">
      <alignment horizontal="center" vertical="center" wrapText="1"/>
    </xf>
    <xf numFmtId="4" fontId="10" fillId="0" borderId="46" xfId="2" applyNumberFormat="1" applyFont="1" applyBorder="1" applyAlignment="1">
      <alignment horizontal="center" wrapText="1"/>
    </xf>
    <xf numFmtId="4" fontId="10" fillId="0" borderId="46" xfId="2" applyNumberFormat="1" applyFont="1" applyBorder="1" applyAlignment="1">
      <alignment horizontal="center" vertical="center" wrapText="1"/>
    </xf>
    <xf numFmtId="0" fontId="10" fillId="7" borderId="46" xfId="2" applyFont="1" applyFill="1" applyBorder="1" applyAlignment="1">
      <alignment horizontal="center" vertical="center" wrapText="1"/>
    </xf>
    <xf numFmtId="0" fontId="10" fillId="7" borderId="46" xfId="2" applyFont="1" applyFill="1" applyBorder="1" applyAlignment="1">
      <alignment horizontal="center" wrapText="1"/>
    </xf>
    <xf numFmtId="4" fontId="13" fillId="0" borderId="46" xfId="2" applyNumberFormat="1" applyFont="1" applyBorder="1" applyAlignment="1">
      <alignment horizontal="center" wrapText="1"/>
    </xf>
    <xf numFmtId="4" fontId="22" fillId="0" borderId="0" xfId="2" applyNumberFormat="1" applyFont="1" applyBorder="1" applyAlignment="1">
      <alignment horizontal="center" vertical="center"/>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3" fontId="10" fillId="3" borderId="51" xfId="2" applyNumberFormat="1" applyFont="1" applyFill="1" applyBorder="1" applyAlignment="1">
      <alignment horizontal="center" vertical="center" wrapText="1"/>
    </xf>
    <xf numFmtId="4" fontId="10" fillId="3" borderId="46" xfId="2" applyNumberFormat="1" applyFont="1" applyFill="1" applyBorder="1" applyAlignment="1">
      <alignment horizontal="center" vertical="center" wrapText="1"/>
    </xf>
    <xf numFmtId="0" fontId="22" fillId="0" borderId="46" xfId="38" applyFont="1" applyBorder="1"/>
    <xf numFmtId="0" fontId="21" fillId="0" borderId="0" xfId="0" applyFont="1" applyAlignment="1">
      <alignment horizontal="center"/>
    </xf>
    <xf numFmtId="4" fontId="13" fillId="3" borderId="54" xfId="2" applyNumberFormat="1" applyFont="1" applyFill="1" applyBorder="1" applyAlignment="1">
      <alignment horizontal="center" vertical="center" wrapText="1"/>
    </xf>
    <xf numFmtId="0" fontId="8" fillId="0" borderId="0" xfId="38" applyFont="1"/>
    <xf numFmtId="0" fontId="22" fillId="0" borderId="46" xfId="38" applyFont="1" applyBorder="1" applyAlignment="1">
      <alignment horizontal="center" vertical="top"/>
    </xf>
    <xf numFmtId="0" fontId="22" fillId="0" borderId="46" xfId="38" applyFont="1" applyBorder="1" applyAlignment="1">
      <alignment vertical="top"/>
    </xf>
    <xf numFmtId="0" fontId="10" fillId="3" borderId="0" xfId="8" applyFont="1" applyFill="1"/>
    <xf numFmtId="181" fontId="31" fillId="0" borderId="25" xfId="0" applyNumberFormat="1" applyFont="1" applyBorder="1" applyProtection="1">
      <protection hidden="1"/>
    </xf>
    <xf numFmtId="180" fontId="31" fillId="0" borderId="25" xfId="0" applyNumberFormat="1" applyFont="1" applyBorder="1" applyProtection="1">
      <protection hidden="1"/>
    </xf>
    <xf numFmtId="171" fontId="31" fillId="0" borderId="25" xfId="0" applyNumberFormat="1" applyFont="1" applyBorder="1" applyProtection="1">
      <protection hidden="1"/>
    </xf>
    <xf numFmtId="165" fontId="31" fillId="0" borderId="25" xfId="0" applyNumberFormat="1" applyFont="1" applyBorder="1" applyAlignment="1" applyProtection="1">
      <alignment wrapText="1"/>
      <protection hidden="1"/>
    </xf>
    <xf numFmtId="49" fontId="31" fillId="0" borderId="25" xfId="0" applyNumberFormat="1" applyFont="1" applyBorder="1" applyProtection="1">
      <protection hidden="1"/>
    </xf>
    <xf numFmtId="167" fontId="31" fillId="0" borderId="25" xfId="0" applyNumberFormat="1" applyFont="1" applyBorder="1" applyProtection="1">
      <protection hidden="1"/>
    </xf>
    <xf numFmtId="165" fontId="31" fillId="0" borderId="25" xfId="0" applyNumberFormat="1" applyFont="1" applyBorder="1" applyProtection="1">
      <protection hidden="1"/>
    </xf>
    <xf numFmtId="168" fontId="31" fillId="0" borderId="25" xfId="0" applyNumberFormat="1" applyFont="1" applyBorder="1" applyProtection="1">
      <protection hidden="1"/>
    </xf>
    <xf numFmtId="172" fontId="31" fillId="0" borderId="25" xfId="0" applyNumberFormat="1" applyFont="1" applyBorder="1" applyProtection="1">
      <protection hidden="1"/>
    </xf>
    <xf numFmtId="0" fontId="10" fillId="11" borderId="0" xfId="8" applyFont="1" applyFill="1"/>
    <xf numFmtId="181" fontId="31" fillId="11" borderId="25" xfId="0" applyNumberFormat="1" applyFont="1" applyFill="1" applyBorder="1" applyProtection="1">
      <protection hidden="1"/>
    </xf>
    <xf numFmtId="180" fontId="31" fillId="11" borderId="25" xfId="0" applyNumberFormat="1" applyFont="1" applyFill="1" applyBorder="1" applyProtection="1">
      <protection hidden="1"/>
    </xf>
    <xf numFmtId="171" fontId="31" fillId="11" borderId="25" xfId="0" applyNumberFormat="1" applyFont="1" applyFill="1" applyBorder="1" applyProtection="1">
      <protection hidden="1"/>
    </xf>
    <xf numFmtId="165" fontId="31" fillId="11" borderId="25" xfId="0" applyNumberFormat="1" applyFont="1" applyFill="1" applyBorder="1" applyAlignment="1" applyProtection="1">
      <alignment wrapText="1"/>
      <protection hidden="1"/>
    </xf>
    <xf numFmtId="49" fontId="31" fillId="11" borderId="25" xfId="0" applyNumberFormat="1" applyFont="1" applyFill="1" applyBorder="1" applyProtection="1">
      <protection hidden="1"/>
    </xf>
    <xf numFmtId="167" fontId="31" fillId="11" borderId="25" xfId="0" applyNumberFormat="1" applyFont="1" applyFill="1" applyBorder="1" applyProtection="1">
      <protection hidden="1"/>
    </xf>
    <xf numFmtId="165" fontId="31" fillId="11" borderId="25" xfId="0" applyNumberFormat="1" applyFont="1" applyFill="1" applyBorder="1" applyProtection="1">
      <protection hidden="1"/>
    </xf>
    <xf numFmtId="168" fontId="31" fillId="11" borderId="25" xfId="0" applyNumberFormat="1" applyFont="1" applyFill="1" applyBorder="1" applyProtection="1">
      <protection hidden="1"/>
    </xf>
    <xf numFmtId="169" fontId="31" fillId="11" borderId="25" xfId="0" applyNumberFormat="1" applyFont="1" applyFill="1" applyBorder="1" applyProtection="1">
      <protection hidden="1"/>
    </xf>
    <xf numFmtId="170" fontId="31" fillId="11" borderId="46" xfId="0" applyNumberFormat="1" applyFont="1" applyFill="1" applyBorder="1" applyAlignment="1" applyProtection="1">
      <alignment wrapText="1"/>
      <protection hidden="1"/>
    </xf>
    <xf numFmtId="172" fontId="31" fillId="11" borderId="25" xfId="0" applyNumberFormat="1" applyFont="1" applyFill="1" applyBorder="1" applyProtection="1">
      <protection hidden="1"/>
    </xf>
    <xf numFmtId="0" fontId="0" fillId="11" borderId="0" xfId="0" applyFill="1"/>
    <xf numFmtId="172" fontId="31" fillId="0" borderId="28" xfId="0" applyNumberFormat="1" applyFont="1" applyFill="1" applyBorder="1" applyProtection="1">
      <protection hidden="1"/>
    </xf>
    <xf numFmtId="175" fontId="0" fillId="0" borderId="0" xfId="0" applyNumberFormat="1" applyFill="1"/>
    <xf numFmtId="0" fontId="13" fillId="0" borderId="46" xfId="8" applyFont="1" applyBorder="1" applyAlignment="1">
      <alignment horizontal="center" vertical="center"/>
    </xf>
    <xf numFmtId="0" fontId="10" fillId="0" borderId="25" xfId="2" applyFont="1" applyFill="1" applyBorder="1" applyAlignment="1" applyProtection="1">
      <alignment horizontal="center" vertical="center" wrapText="1"/>
      <protection hidden="1"/>
    </xf>
    <xf numFmtId="0" fontId="10" fillId="0" borderId="31" xfId="2" applyFont="1" applyFill="1" applyBorder="1" applyAlignment="1" applyProtection="1">
      <alignment horizontal="center" vertical="center" wrapText="1"/>
      <protection hidden="1"/>
    </xf>
    <xf numFmtId="0" fontId="10" fillId="0" borderId="51" xfId="2" applyFont="1" applyFill="1" applyBorder="1" applyAlignment="1" applyProtection="1">
      <alignment horizontal="center" vertical="center" wrapText="1"/>
      <protection hidden="1"/>
    </xf>
    <xf numFmtId="0" fontId="10" fillId="0" borderId="52" xfId="2" applyFont="1" applyFill="1" applyBorder="1" applyAlignment="1" applyProtection="1">
      <alignment horizontal="center" vertical="center" wrapText="1"/>
      <protection hidden="1"/>
    </xf>
    <xf numFmtId="0" fontId="10" fillId="0" borderId="25" xfId="2" applyFont="1" applyFill="1" applyBorder="1" applyAlignment="1" applyProtection="1">
      <alignment horizontal="center" vertical="center"/>
      <protection hidden="1"/>
    </xf>
    <xf numFmtId="0" fontId="10" fillId="0" borderId="26" xfId="2" applyFont="1" applyFill="1" applyBorder="1" applyAlignment="1" applyProtection="1">
      <alignment horizontal="center" vertical="center"/>
      <protection hidden="1"/>
    </xf>
    <xf numFmtId="0" fontId="10" fillId="0" borderId="31" xfId="2" applyFont="1" applyFill="1" applyBorder="1" applyAlignment="1" applyProtection="1">
      <alignment horizontal="center" vertical="center"/>
      <protection hidden="1"/>
    </xf>
    <xf numFmtId="0" fontId="13" fillId="0" borderId="46" xfId="8" applyFont="1" applyFill="1" applyBorder="1" applyAlignment="1">
      <alignment horizontal="center" vertical="center"/>
    </xf>
    <xf numFmtId="0" fontId="10" fillId="0" borderId="46" xfId="8" applyFont="1" applyFill="1" applyBorder="1" applyAlignment="1" applyProtection="1">
      <alignment horizontal="center" vertical="center" wrapText="1"/>
      <protection hidden="1"/>
    </xf>
    <xf numFmtId="0" fontId="10" fillId="0" borderId="51" xfId="8" applyFont="1" applyFill="1" applyBorder="1" applyAlignment="1" applyProtection="1">
      <alignment horizontal="center" vertical="center" wrapText="1"/>
      <protection hidden="1"/>
    </xf>
    <xf numFmtId="0" fontId="10" fillId="0" borderId="52" xfId="8" applyFont="1" applyFill="1" applyBorder="1" applyAlignment="1" applyProtection="1">
      <alignment horizontal="center" vertical="center" wrapText="1"/>
      <protection hidden="1"/>
    </xf>
    <xf numFmtId="0" fontId="10" fillId="0" borderId="46" xfId="8" applyFont="1" applyFill="1" applyBorder="1" applyAlignment="1" applyProtection="1">
      <alignment horizontal="center" vertical="center"/>
      <protection hidden="1"/>
    </xf>
    <xf numFmtId="0" fontId="13" fillId="0" borderId="51" xfId="0" applyFont="1" applyFill="1" applyBorder="1" applyAlignment="1" applyProtection="1">
      <alignment horizontal="center" vertical="center"/>
      <protection hidden="1"/>
    </xf>
    <xf numFmtId="0" fontId="13" fillId="0" borderId="52" xfId="0" applyFont="1" applyFill="1" applyBorder="1" applyAlignment="1" applyProtection="1">
      <alignment horizontal="center" vertical="center"/>
      <protection hidden="1"/>
    </xf>
    <xf numFmtId="0" fontId="13" fillId="0" borderId="46" xfId="0" applyFont="1" applyFill="1" applyBorder="1" applyAlignment="1" applyProtection="1">
      <alignment horizontal="center" vertical="center"/>
      <protection hidden="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179" fontId="3" fillId="0" borderId="4" xfId="0" applyNumberFormat="1" applyFont="1" applyBorder="1" applyAlignment="1">
      <alignment horizontal="center" vertical="center" wrapText="1"/>
    </xf>
    <xf numFmtId="179" fontId="3" fillId="0" borderId="6"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179" fontId="3" fillId="0" borderId="4" xfId="0" applyNumberFormat="1" applyFont="1" applyBorder="1" applyAlignment="1">
      <alignment vertical="center" wrapText="1"/>
    </xf>
    <xf numFmtId="179" fontId="3" fillId="0" borderId="6" xfId="0" applyNumberFormat="1" applyFont="1" applyBorder="1" applyAlignment="1">
      <alignment vertical="center" wrapText="1"/>
    </xf>
    <xf numFmtId="179" fontId="3" fillId="0" borderId="4" xfId="0" applyNumberFormat="1" applyFont="1" applyFill="1" applyBorder="1" applyAlignment="1">
      <alignment horizontal="center" vertical="center" wrapText="1"/>
    </xf>
    <xf numFmtId="179" fontId="3" fillId="0" borderId="6"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9" fontId="3" fillId="0" borderId="4" xfId="0" applyNumberFormat="1" applyFont="1" applyFill="1" applyBorder="1" applyAlignment="1">
      <alignment vertical="center" wrapText="1"/>
    </xf>
    <xf numFmtId="179" fontId="3" fillId="0" borderId="6" xfId="0" applyNumberFormat="1" applyFont="1" applyFill="1" applyBorder="1" applyAlignment="1">
      <alignment vertical="center" wrapText="1"/>
    </xf>
    <xf numFmtId="0" fontId="3" fillId="0" borderId="5" xfId="0"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49" fontId="10" fillId="0" borderId="26" xfId="2" applyNumberFormat="1" applyFont="1" applyBorder="1" applyAlignment="1">
      <alignment horizontal="left"/>
    </xf>
    <xf numFmtId="0" fontId="10" fillId="0" borderId="10" xfId="2" applyFont="1" applyBorder="1" applyAlignment="1">
      <alignment horizontal="left"/>
    </xf>
    <xf numFmtId="0" fontId="10" fillId="0" borderId="23" xfId="2" applyFont="1" applyBorder="1" applyAlignment="1">
      <alignment horizontal="left"/>
    </xf>
    <xf numFmtId="0" fontId="10" fillId="0" borderId="24" xfId="2" applyFont="1" applyBorder="1" applyAlignment="1">
      <alignment horizontal="right"/>
    </xf>
    <xf numFmtId="0" fontId="10" fillId="0" borderId="10" xfId="2" applyFont="1" applyBorder="1" applyAlignment="1">
      <alignment horizontal="right"/>
    </xf>
    <xf numFmtId="0" fontId="10" fillId="0" borderId="24"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30" xfId="2" applyFont="1" applyBorder="1" applyAlignment="1">
      <alignment horizontal="center" vertical="center" wrapText="1"/>
    </xf>
    <xf numFmtId="0" fontId="10" fillId="0" borderId="9" xfId="2" applyFont="1" applyBorder="1" applyAlignment="1">
      <alignment horizontal="center" vertical="center" wrapText="1"/>
    </xf>
    <xf numFmtId="0" fontId="13" fillId="0" borderId="0" xfId="2" applyFont="1" applyAlignment="1">
      <alignment horizontal="center"/>
    </xf>
    <xf numFmtId="0" fontId="10" fillId="0" borderId="23" xfId="2" applyFont="1" applyBorder="1" applyAlignment="1">
      <alignment horizontal="center" vertical="center" wrapText="1"/>
    </xf>
    <xf numFmtId="0" fontId="10" fillId="0" borderId="0" xfId="2" applyFont="1" applyAlignment="1">
      <alignment horizontal="center" vertical="center" wrapText="1"/>
    </xf>
    <xf numFmtId="0" fontId="10" fillId="0" borderId="27" xfId="2" applyFont="1" applyBorder="1" applyAlignment="1">
      <alignment horizontal="center" vertical="center" wrapText="1"/>
    </xf>
    <xf numFmtId="0" fontId="10" fillId="0" borderId="29" xfId="2" applyFont="1" applyBorder="1" applyAlignment="1">
      <alignment horizontal="center" vertical="center" wrapText="1"/>
    </xf>
    <xf numFmtId="0" fontId="10" fillId="0" borderId="10" xfId="2" applyFont="1" applyBorder="1" applyAlignment="1">
      <alignment horizontal="center" vertical="center"/>
    </xf>
    <xf numFmtId="0" fontId="10" fillId="0" borderId="23" xfId="2" applyFont="1" applyBorder="1" applyAlignment="1">
      <alignment horizontal="center" vertical="center"/>
    </xf>
    <xf numFmtId="0" fontId="10" fillId="0" borderId="0" xfId="2" applyFont="1" applyAlignment="1">
      <alignment horizontal="center" vertical="center"/>
    </xf>
    <xf numFmtId="0" fontId="10" fillId="0" borderId="27" xfId="2" applyFont="1" applyBorder="1" applyAlignment="1">
      <alignment horizontal="center" vertical="center"/>
    </xf>
    <xf numFmtId="0" fontId="10" fillId="0" borderId="9" xfId="2" applyFont="1" applyBorder="1" applyAlignment="1">
      <alignment horizontal="center" vertical="center"/>
    </xf>
    <xf numFmtId="0" fontId="10" fillId="0" borderId="29" xfId="2" applyFont="1" applyBorder="1" applyAlignment="1">
      <alignment horizontal="center" vertical="center"/>
    </xf>
    <xf numFmtId="0" fontId="10" fillId="0" borderId="28" xfId="2" applyFont="1" applyBorder="1" applyAlignment="1">
      <alignment horizontal="center" vertical="center" wrapText="1"/>
    </xf>
    <xf numFmtId="0" fontId="10" fillId="0" borderId="25" xfId="2" applyFont="1" applyBorder="1" applyAlignment="1">
      <alignment horizontal="center" vertical="center"/>
    </xf>
    <xf numFmtId="0" fontId="10" fillId="0" borderId="26" xfId="2" applyFont="1" applyBorder="1" applyAlignment="1">
      <alignment horizontal="center" vertical="center"/>
    </xf>
    <xf numFmtId="0" fontId="10" fillId="0" borderId="30" xfId="2" applyFont="1" applyBorder="1" applyAlignment="1">
      <alignment horizontal="center" vertical="top" wrapText="1"/>
    </xf>
    <xf numFmtId="0" fontId="10" fillId="0" borderId="9" xfId="2" applyFont="1" applyBorder="1" applyAlignment="1">
      <alignment horizontal="center" vertical="top" wrapText="1"/>
    </xf>
    <xf numFmtId="0" fontId="10" fillId="0" borderId="29" xfId="2" applyFont="1" applyBorder="1" applyAlignment="1">
      <alignment horizontal="center" vertical="top" wrapText="1"/>
    </xf>
    <xf numFmtId="49" fontId="10" fillId="0" borderId="26" xfId="2" applyNumberFormat="1" applyFont="1" applyBorder="1" applyAlignment="1">
      <alignment horizontal="center" vertical="top"/>
    </xf>
    <xf numFmtId="49" fontId="10" fillId="0" borderId="31" xfId="2" applyNumberFormat="1" applyFont="1" applyBorder="1" applyAlignment="1">
      <alignment horizontal="center" vertical="top"/>
    </xf>
    <xf numFmtId="49" fontId="10" fillId="0" borderId="24" xfId="2" applyNumberFormat="1" applyFont="1" applyBorder="1" applyAlignment="1">
      <alignment horizontal="center" vertical="top"/>
    </xf>
    <xf numFmtId="49" fontId="10" fillId="0" borderId="10" xfId="2" applyNumberFormat="1" applyFont="1" applyBorder="1" applyAlignment="1">
      <alignment horizontal="center" vertical="top"/>
    </xf>
    <xf numFmtId="49" fontId="10" fillId="0" borderId="23" xfId="2" applyNumberFormat="1" applyFont="1" applyBorder="1" applyAlignment="1">
      <alignment horizontal="center" vertical="top"/>
    </xf>
    <xf numFmtId="49" fontId="13" fillId="0" borderId="26" xfId="2" applyNumberFormat="1" applyFont="1" applyBorder="1" applyAlignment="1">
      <alignment horizontal="center"/>
    </xf>
    <xf numFmtId="49" fontId="13" fillId="0" borderId="31" xfId="2" applyNumberFormat="1" applyFont="1" applyBorder="1" applyAlignment="1">
      <alignment horizontal="center"/>
    </xf>
    <xf numFmtId="0" fontId="13" fillId="0" borderId="25" xfId="2" applyFont="1" applyBorder="1" applyAlignment="1">
      <alignment horizontal="left"/>
    </xf>
    <xf numFmtId="0" fontId="13" fillId="0" borderId="26" xfId="2" applyFont="1" applyBorder="1" applyAlignment="1">
      <alignment horizontal="left"/>
    </xf>
    <xf numFmtId="49" fontId="13" fillId="0" borderId="32" xfId="2" applyNumberFormat="1" applyFont="1" applyBorder="1" applyAlignment="1">
      <alignment horizontal="center"/>
    </xf>
    <xf numFmtId="49" fontId="13" fillId="0" borderId="33" xfId="2" applyNumberFormat="1" applyFont="1" applyBorder="1" applyAlignment="1">
      <alignment horizontal="center"/>
    </xf>
    <xf numFmtId="49" fontId="13" fillId="0" borderId="34" xfId="2" applyNumberFormat="1" applyFont="1" applyBorder="1" applyAlignment="1">
      <alignment horizontal="center"/>
    </xf>
    <xf numFmtId="49" fontId="10" fillId="0" borderId="35" xfId="2" applyNumberFormat="1" applyFont="1" applyBorder="1" applyAlignment="1">
      <alignment horizontal="center"/>
    </xf>
    <xf numFmtId="49" fontId="10" fillId="0" borderId="33" xfId="2" applyNumberFormat="1" applyFont="1" applyBorder="1" applyAlignment="1">
      <alignment horizontal="center"/>
    </xf>
    <xf numFmtId="49" fontId="10" fillId="0" borderId="34" xfId="2" applyNumberFormat="1" applyFont="1" applyBorder="1" applyAlignment="1">
      <alignment horizontal="center"/>
    </xf>
    <xf numFmtId="0" fontId="10" fillId="0" borderId="35" xfId="2" applyFont="1" applyBorder="1" applyAlignment="1">
      <alignment horizontal="center"/>
    </xf>
    <xf numFmtId="0" fontId="10" fillId="0" borderId="33" xfId="2" applyFont="1" applyBorder="1" applyAlignment="1">
      <alignment horizontal="center"/>
    </xf>
    <xf numFmtId="0" fontId="10" fillId="0" borderId="34" xfId="2" applyFont="1" applyBorder="1" applyAlignment="1">
      <alignment horizontal="center"/>
    </xf>
    <xf numFmtId="0" fontId="10" fillId="0" borderId="36" xfId="2" applyFont="1" applyBorder="1" applyAlignment="1">
      <alignment horizontal="center"/>
    </xf>
    <xf numFmtId="0" fontId="10" fillId="0" borderId="25" xfId="2" applyFont="1" applyBorder="1" applyAlignment="1">
      <alignment horizontal="center"/>
    </xf>
    <xf numFmtId="0" fontId="10" fillId="0" borderId="26" xfId="2" applyFont="1" applyBorder="1" applyAlignment="1">
      <alignment horizontal="center"/>
    </xf>
    <xf numFmtId="0" fontId="10" fillId="0" borderId="31" xfId="2" applyFont="1" applyBorder="1" applyAlignment="1">
      <alignment horizontal="center"/>
    </xf>
    <xf numFmtId="0" fontId="10" fillId="0" borderId="38" xfId="2" applyFont="1" applyBorder="1" applyAlignment="1">
      <alignment horizontal="center"/>
    </xf>
    <xf numFmtId="49" fontId="10" fillId="0" borderId="26" xfId="2" applyNumberFormat="1" applyFont="1" applyBorder="1" applyAlignment="1">
      <alignment horizontal="center"/>
    </xf>
    <xf numFmtId="49" fontId="10" fillId="0" borderId="31" xfId="2" applyNumberFormat="1" applyFont="1" applyBorder="1" applyAlignment="1">
      <alignment horizontal="center"/>
    </xf>
    <xf numFmtId="0" fontId="10" fillId="0" borderId="25" xfId="2" applyFont="1" applyBorder="1" applyAlignment="1">
      <alignment horizontal="left" wrapText="1" indent="1"/>
    </xf>
    <xf numFmtId="0" fontId="10" fillId="0" borderId="26" xfId="2" applyFont="1" applyBorder="1" applyAlignment="1">
      <alignment horizontal="left" indent="1"/>
    </xf>
    <xf numFmtId="49" fontId="10" fillId="0" borderId="37" xfId="2" applyNumberFormat="1" applyFont="1" applyBorder="1" applyAlignment="1">
      <alignment horizontal="center"/>
    </xf>
    <xf numFmtId="49" fontId="10" fillId="0" borderId="25" xfId="2" applyNumberFormat="1" applyFont="1" applyBorder="1" applyAlignment="1">
      <alignment horizontal="center"/>
    </xf>
    <xf numFmtId="0" fontId="10" fillId="0" borderId="25" xfId="2" applyFont="1" applyBorder="1" applyAlignment="1">
      <alignment horizontal="left" wrapText="1" indent="3"/>
    </xf>
    <xf numFmtId="0" fontId="10" fillId="0" borderId="26" xfId="2" applyFont="1" applyBorder="1" applyAlignment="1">
      <alignment horizontal="left" indent="3"/>
    </xf>
    <xf numFmtId="0" fontId="10" fillId="0" borderId="25" xfId="2" applyFont="1" applyBorder="1" applyAlignment="1">
      <alignment horizontal="left" wrapText="1" indent="2"/>
    </xf>
    <xf numFmtId="0" fontId="10" fillId="0" borderId="26" xfId="2" applyFont="1" applyBorder="1" applyAlignment="1">
      <alignment horizontal="left" indent="2"/>
    </xf>
    <xf numFmtId="49" fontId="10" fillId="0" borderId="26" xfId="2" applyNumberFormat="1" applyFont="1" applyFill="1" applyBorder="1" applyAlignment="1">
      <alignment horizontal="center"/>
    </xf>
    <xf numFmtId="49" fontId="10" fillId="0" borderId="31" xfId="2" applyNumberFormat="1" applyFont="1" applyFill="1" applyBorder="1" applyAlignment="1">
      <alignment horizontal="center"/>
    </xf>
    <xf numFmtId="0" fontId="10" fillId="0" borderId="25" xfId="2" applyFont="1" applyFill="1" applyBorder="1" applyAlignment="1">
      <alignment horizontal="left" wrapText="1" indent="3"/>
    </xf>
    <xf numFmtId="0" fontId="10" fillId="0" borderId="26" xfId="2" applyFont="1" applyFill="1" applyBorder="1" applyAlignment="1">
      <alignment horizontal="left" indent="3"/>
    </xf>
    <xf numFmtId="49" fontId="10" fillId="0" borderId="37" xfId="2" applyNumberFormat="1" applyFont="1" applyFill="1" applyBorder="1" applyAlignment="1">
      <alignment horizontal="center"/>
    </xf>
    <xf numFmtId="49" fontId="10" fillId="0" borderId="25" xfId="2" applyNumberFormat="1" applyFont="1" applyFill="1" applyBorder="1" applyAlignment="1">
      <alignment horizontal="center"/>
    </xf>
    <xf numFmtId="0" fontId="10" fillId="0" borderId="25" xfId="2" applyFont="1" applyFill="1" applyBorder="1" applyAlignment="1">
      <alignment horizontal="center"/>
    </xf>
    <xf numFmtId="0" fontId="10" fillId="0" borderId="26" xfId="2" applyFont="1" applyFill="1" applyBorder="1" applyAlignment="1">
      <alignment horizontal="center"/>
    </xf>
    <xf numFmtId="0" fontId="10" fillId="0" borderId="31" xfId="2" applyFont="1" applyFill="1" applyBorder="1" applyAlignment="1">
      <alignment horizontal="center"/>
    </xf>
    <xf numFmtId="0" fontId="10" fillId="0" borderId="38" xfId="2" applyFont="1" applyFill="1" applyBorder="1" applyAlignment="1">
      <alignment horizontal="center"/>
    </xf>
    <xf numFmtId="0" fontId="10" fillId="0" borderId="42" xfId="2" applyFont="1" applyFill="1" applyBorder="1" applyAlignment="1">
      <alignment horizontal="center"/>
    </xf>
    <xf numFmtId="0" fontId="10" fillId="0" borderId="40" xfId="2" applyFont="1" applyFill="1" applyBorder="1" applyAlignment="1">
      <alignment horizontal="center"/>
    </xf>
    <xf numFmtId="0" fontId="10" fillId="0" borderId="41" xfId="2" applyFont="1" applyFill="1" applyBorder="1" applyAlignment="1">
      <alignment horizontal="center"/>
    </xf>
    <xf numFmtId="0" fontId="10" fillId="0" borderId="43" xfId="2" applyFont="1" applyFill="1" applyBorder="1" applyAlignment="1">
      <alignment horizontal="center"/>
    </xf>
    <xf numFmtId="49" fontId="10" fillId="0" borderId="32" xfId="2" applyNumberFormat="1" applyFont="1" applyFill="1" applyBorder="1" applyAlignment="1">
      <alignment horizontal="center"/>
    </xf>
    <xf numFmtId="49" fontId="10" fillId="0" borderId="33" xfId="2" applyNumberFormat="1" applyFont="1" applyFill="1" applyBorder="1" applyAlignment="1">
      <alignment horizontal="center"/>
    </xf>
    <xf numFmtId="49" fontId="10" fillId="0" borderId="34" xfId="2" applyNumberFormat="1" applyFont="1" applyFill="1" applyBorder="1" applyAlignment="1">
      <alignment horizontal="center"/>
    </xf>
    <xf numFmtId="49" fontId="10" fillId="0" borderId="35" xfId="2" applyNumberFormat="1" applyFont="1" applyFill="1" applyBorder="1" applyAlignment="1">
      <alignment horizontal="center"/>
    </xf>
    <xf numFmtId="0" fontId="10" fillId="0" borderId="35" xfId="2" applyFont="1" applyFill="1" applyBorder="1" applyAlignment="1">
      <alignment horizontal="center"/>
    </xf>
    <xf numFmtId="0" fontId="10" fillId="0" borderId="33" xfId="2" applyFont="1" applyFill="1" applyBorder="1" applyAlignment="1">
      <alignment horizontal="center"/>
    </xf>
    <xf numFmtId="0" fontId="10" fillId="0" borderId="34" xfId="2" applyFont="1" applyFill="1" applyBorder="1" applyAlignment="1">
      <alignment horizontal="center"/>
    </xf>
    <xf numFmtId="0" fontId="10" fillId="0" borderId="36" xfId="2" applyFont="1" applyFill="1" applyBorder="1" applyAlignment="1">
      <alignment horizontal="center"/>
    </xf>
    <xf numFmtId="0" fontId="10" fillId="0" borderId="25" xfId="2" applyFont="1" applyFill="1" applyBorder="1" applyAlignment="1">
      <alignment horizontal="left" wrapText="1" indent="2"/>
    </xf>
    <xf numFmtId="0" fontId="10" fillId="0" borderId="26" xfId="2" applyFont="1" applyFill="1" applyBorder="1" applyAlignment="1">
      <alignment horizontal="left" indent="2"/>
    </xf>
    <xf numFmtId="49" fontId="10" fillId="0" borderId="39" xfId="2" applyNumberFormat="1" applyFont="1" applyFill="1" applyBorder="1" applyAlignment="1">
      <alignment horizontal="center"/>
    </xf>
    <xf numFmtId="49" fontId="10" fillId="0" borderId="40" xfId="2" applyNumberFormat="1" applyFont="1" applyFill="1" applyBorder="1" applyAlignment="1">
      <alignment horizontal="center"/>
    </xf>
    <xf numFmtId="49" fontId="10" fillId="0" borderId="41" xfId="2" applyNumberFormat="1" applyFont="1" applyFill="1" applyBorder="1" applyAlignment="1">
      <alignment horizontal="center"/>
    </xf>
    <xf numFmtId="49" fontId="10" fillId="0" borderId="42" xfId="2" applyNumberFormat="1" applyFont="1" applyFill="1" applyBorder="1" applyAlignment="1">
      <alignment horizontal="center"/>
    </xf>
    <xf numFmtId="0" fontId="10" fillId="0" borderId="25" xfId="2" applyFont="1" applyFill="1" applyBorder="1" applyAlignment="1">
      <alignment horizontal="left" wrapText="1"/>
    </xf>
    <xf numFmtId="0" fontId="10" fillId="0" borderId="26" xfId="2" applyFont="1" applyFill="1" applyBorder="1" applyAlignment="1">
      <alignment horizontal="left"/>
    </xf>
    <xf numFmtId="0" fontId="10" fillId="0" borderId="46" xfId="2" applyFont="1" applyFill="1" applyBorder="1" applyAlignment="1">
      <alignment horizontal="center"/>
    </xf>
    <xf numFmtId="0" fontId="10" fillId="0" borderId="30" xfId="2" applyFont="1" applyFill="1" applyBorder="1" applyAlignment="1">
      <alignment horizontal="left" wrapText="1" indent="4"/>
    </xf>
    <xf numFmtId="0" fontId="10" fillId="0" borderId="9" xfId="2" applyFont="1" applyFill="1" applyBorder="1" applyAlignment="1">
      <alignment horizontal="left" indent="4"/>
    </xf>
    <xf numFmtId="49" fontId="10" fillId="0" borderId="46" xfId="2" applyNumberFormat="1" applyFont="1" applyFill="1" applyBorder="1" applyAlignment="1">
      <alignment horizontal="center"/>
    </xf>
    <xf numFmtId="49" fontId="10" fillId="0" borderId="10" xfId="2" applyNumberFormat="1" applyFont="1" applyFill="1" applyBorder="1" applyAlignment="1">
      <alignment horizontal="center"/>
    </xf>
    <xf numFmtId="49" fontId="10" fillId="0" borderId="23" xfId="2" applyNumberFormat="1" applyFont="1" applyFill="1" applyBorder="1" applyAlignment="1">
      <alignment horizontal="center"/>
    </xf>
    <xf numFmtId="49" fontId="10" fillId="0" borderId="9" xfId="2" applyNumberFormat="1" applyFont="1" applyFill="1" applyBorder="1" applyAlignment="1">
      <alignment horizontal="center"/>
    </xf>
    <xf numFmtId="49" fontId="10" fillId="0" borderId="29" xfId="2" applyNumberFormat="1" applyFont="1" applyFill="1" applyBorder="1" applyAlignment="1">
      <alignment horizontal="center"/>
    </xf>
    <xf numFmtId="0" fontId="10" fillId="0" borderId="24" xfId="2" applyFont="1" applyFill="1" applyBorder="1" applyAlignment="1">
      <alignment horizontal="left" wrapText="1" indent="4"/>
    </xf>
    <xf numFmtId="0" fontId="10" fillId="0" borderId="10" xfId="2" applyFont="1" applyFill="1" applyBorder="1" applyAlignment="1">
      <alignment horizontal="left" indent="4"/>
    </xf>
    <xf numFmtId="0" fontId="10" fillId="0" borderId="44" xfId="2" applyFont="1" applyFill="1" applyBorder="1" applyAlignment="1">
      <alignment horizontal="left" indent="4"/>
    </xf>
    <xf numFmtId="49" fontId="10" fillId="0" borderId="45" xfId="2" applyNumberFormat="1" applyFont="1" applyFill="1" applyBorder="1" applyAlignment="1">
      <alignment horizontal="center"/>
    </xf>
    <xf numFmtId="49" fontId="10" fillId="0" borderId="47" xfId="2" applyNumberFormat="1" applyFont="1" applyFill="1" applyBorder="1" applyAlignment="1">
      <alignment horizontal="center"/>
    </xf>
    <xf numFmtId="0" fontId="10" fillId="0" borderId="9" xfId="2" applyFont="1" applyBorder="1" applyAlignment="1">
      <alignment horizontal="center"/>
    </xf>
    <xf numFmtId="0" fontId="11" fillId="0" borderId="10" xfId="2" applyFont="1" applyBorder="1" applyAlignment="1">
      <alignment horizontal="center" vertical="top"/>
    </xf>
    <xf numFmtId="49" fontId="10" fillId="0" borderId="48" xfId="2" applyNumberFormat="1" applyFont="1" applyFill="1" applyBorder="1" applyAlignment="1">
      <alignment horizontal="center"/>
    </xf>
    <xf numFmtId="49" fontId="10" fillId="0" borderId="49" xfId="2" applyNumberFormat="1" applyFont="1" applyFill="1" applyBorder="1" applyAlignment="1">
      <alignment horizontal="center"/>
    </xf>
    <xf numFmtId="49" fontId="10" fillId="0" borderId="50" xfId="2" applyNumberFormat="1" applyFont="1" applyFill="1" applyBorder="1" applyAlignment="1">
      <alignment horizontal="center"/>
    </xf>
    <xf numFmtId="49" fontId="10" fillId="0" borderId="9" xfId="2" applyNumberFormat="1" applyFont="1" applyBorder="1" applyAlignment="1">
      <alignment horizontal="center"/>
    </xf>
    <xf numFmtId="0" fontId="10" fillId="0" borderId="0" xfId="2" applyFont="1" applyAlignment="1">
      <alignment horizontal="left"/>
    </xf>
    <xf numFmtId="0" fontId="10" fillId="0" borderId="0" xfId="2" applyFont="1" applyAlignment="1">
      <alignment horizontal="right"/>
    </xf>
    <xf numFmtId="49" fontId="10" fillId="0" borderId="9" xfId="2" applyNumberFormat="1" applyFont="1" applyBorder="1" applyAlignment="1">
      <alignment horizontal="left"/>
    </xf>
    <xf numFmtId="0" fontId="16" fillId="0" borderId="0" xfId="2" applyFont="1" applyAlignment="1">
      <alignment horizontal="justify" vertical="top"/>
    </xf>
    <xf numFmtId="0" fontId="18" fillId="0" borderId="0" xfId="2" applyFont="1" applyAlignment="1">
      <alignment horizontal="justify" vertical="top"/>
    </xf>
    <xf numFmtId="0" fontId="16" fillId="0" borderId="0" xfId="2" applyFont="1" applyAlignment="1">
      <alignment horizontal="justify" wrapText="1"/>
    </xf>
    <xf numFmtId="0" fontId="16" fillId="0" borderId="0" xfId="2" applyFont="1" applyAlignment="1">
      <alignment horizontal="justify"/>
    </xf>
    <xf numFmtId="0" fontId="18" fillId="0" borderId="0" xfId="2" applyFont="1" applyAlignment="1">
      <alignment horizontal="justify"/>
    </xf>
    <xf numFmtId="0" fontId="10" fillId="0" borderId="13" xfId="2" applyFont="1" applyBorder="1" applyAlignment="1">
      <alignment horizontal="right"/>
    </xf>
    <xf numFmtId="0" fontId="10" fillId="0" borderId="15" xfId="2" applyFont="1" applyBorder="1" applyAlignment="1">
      <alignment horizontal="center"/>
    </xf>
    <xf numFmtId="0" fontId="10" fillId="0" borderId="16" xfId="2" applyFont="1" applyBorder="1" applyAlignment="1">
      <alignment horizontal="center"/>
    </xf>
    <xf numFmtId="0" fontId="11" fillId="0" borderId="17" xfId="2" applyFont="1" applyBorder="1" applyAlignment="1">
      <alignment horizontal="center" vertical="top"/>
    </xf>
    <xf numFmtId="0" fontId="11" fillId="0" borderId="18" xfId="2" applyFont="1" applyBorder="1" applyAlignment="1">
      <alignment horizontal="center" vertical="top"/>
    </xf>
    <xf numFmtId="0" fontId="13" fillId="5" borderId="0" xfId="2" applyFont="1" applyFill="1" applyAlignment="1">
      <alignment horizontal="center" vertical="center" wrapText="1"/>
    </xf>
    <xf numFmtId="0" fontId="10" fillId="0" borderId="0" xfId="2" applyFont="1" applyAlignment="1">
      <alignment horizontal="center"/>
    </xf>
    <xf numFmtId="0" fontId="10" fillId="0" borderId="46" xfId="2" applyFont="1" applyBorder="1" applyAlignment="1">
      <alignment horizontal="center" vertical="center" wrapText="1"/>
    </xf>
    <xf numFmtId="0" fontId="22" fillId="0" borderId="46" xfId="38" applyFont="1" applyBorder="1" applyAlignment="1">
      <alignment vertical="top" wrapText="1"/>
    </xf>
    <xf numFmtId="0" fontId="10" fillId="0" borderId="46" xfId="2" applyFont="1" applyBorder="1" applyAlignment="1">
      <alignment horizontal="center"/>
    </xf>
    <xf numFmtId="0" fontId="10" fillId="0" borderId="46" xfId="2" applyFont="1" applyBorder="1" applyAlignment="1">
      <alignment horizontal="left"/>
    </xf>
    <xf numFmtId="0" fontId="10" fillId="0" borderId="46" xfId="2" applyFont="1" applyBorder="1" applyAlignment="1">
      <alignment horizontal="left" wrapText="1"/>
    </xf>
    <xf numFmtId="0" fontId="13" fillId="0" borderId="46" xfId="2" applyFont="1" applyBorder="1" applyAlignment="1">
      <alignment horizontal="right"/>
    </xf>
    <xf numFmtId="0" fontId="10" fillId="0" borderId="46" xfId="2" applyFont="1" applyBorder="1" applyAlignment="1">
      <alignment horizontal="center" wrapText="1"/>
    </xf>
    <xf numFmtId="0" fontId="10" fillId="0" borderId="46" xfId="2" applyFont="1" applyBorder="1" applyAlignment="1">
      <alignment horizontal="left" vertical="center" wrapText="1"/>
    </xf>
    <xf numFmtId="175" fontId="10" fillId="0" borderId="46" xfId="2" applyNumberFormat="1" applyFont="1" applyBorder="1" applyAlignment="1">
      <alignment horizontal="center" wrapText="1"/>
    </xf>
    <xf numFmtId="0" fontId="10" fillId="3" borderId="46" xfId="2" applyFont="1" applyFill="1" applyBorder="1" applyAlignment="1">
      <alignment horizontal="left" vertical="center" wrapText="1"/>
    </xf>
    <xf numFmtId="4" fontId="10" fillId="3" borderId="46" xfId="2" applyNumberFormat="1" applyFont="1" applyFill="1" applyBorder="1" applyAlignment="1">
      <alignment horizontal="center" wrapText="1"/>
    </xf>
    <xf numFmtId="4" fontId="10" fillId="3" borderId="25" xfId="2" applyNumberFormat="1" applyFont="1" applyFill="1" applyBorder="1" applyAlignment="1">
      <alignment horizontal="center" wrapText="1"/>
    </xf>
    <xf numFmtId="0" fontId="13" fillId="3" borderId="46" xfId="2" applyFont="1" applyFill="1" applyBorder="1" applyAlignment="1">
      <alignment horizontal="center" vertical="center" wrapText="1"/>
    </xf>
    <xf numFmtId="4" fontId="13" fillId="3" borderId="46" xfId="2" applyNumberFormat="1" applyFont="1" applyFill="1" applyBorder="1" applyAlignment="1">
      <alignment horizontal="center" wrapText="1"/>
    </xf>
    <xf numFmtId="4" fontId="13" fillId="3" borderId="25" xfId="2" applyNumberFormat="1" applyFont="1" applyFill="1" applyBorder="1" applyAlignment="1">
      <alignment horizontal="center" wrapText="1"/>
    </xf>
    <xf numFmtId="0" fontId="10" fillId="3" borderId="46" xfId="2" applyFont="1" applyFill="1" applyBorder="1" applyAlignment="1">
      <alignment horizontal="center" vertical="center" wrapText="1"/>
    </xf>
    <xf numFmtId="0" fontId="10" fillId="3" borderId="25" xfId="2" applyFont="1" applyFill="1" applyBorder="1" applyAlignment="1">
      <alignment horizontal="center" vertical="center" wrapText="1"/>
    </xf>
    <xf numFmtId="0" fontId="10" fillId="3" borderId="46" xfId="2" applyFont="1" applyFill="1" applyBorder="1" applyAlignment="1">
      <alignment horizontal="center" wrapText="1"/>
    </xf>
    <xf numFmtId="0" fontId="10" fillId="3" borderId="25" xfId="2" applyFont="1" applyFill="1" applyBorder="1" applyAlignment="1">
      <alignment horizontal="center" wrapText="1"/>
    </xf>
    <xf numFmtId="2" fontId="10" fillId="0" borderId="46" xfId="2" applyNumberFormat="1" applyFont="1" applyBorder="1" applyAlignment="1">
      <alignment horizontal="center" wrapText="1"/>
    </xf>
    <xf numFmtId="0" fontId="10" fillId="3" borderId="31" xfId="2" applyFont="1" applyFill="1" applyBorder="1" applyAlignment="1">
      <alignment horizontal="center" vertical="center" wrapText="1"/>
    </xf>
    <xf numFmtId="3" fontId="10" fillId="3" borderId="46" xfId="2" applyNumberFormat="1" applyFont="1" applyFill="1" applyBorder="1" applyAlignment="1">
      <alignment horizontal="center" vertical="center" wrapText="1"/>
    </xf>
    <xf numFmtId="3" fontId="10" fillId="3" borderId="46" xfId="2" applyNumberFormat="1" applyFont="1" applyFill="1" applyBorder="1" applyAlignment="1">
      <alignment horizontal="center" wrapText="1"/>
    </xf>
    <xf numFmtId="3" fontId="10" fillId="3" borderId="25" xfId="2" applyNumberFormat="1" applyFont="1" applyFill="1" applyBorder="1" applyAlignment="1">
      <alignment horizontal="center" vertical="center" wrapText="1"/>
    </xf>
    <xf numFmtId="3" fontId="10" fillId="3" borderId="31" xfId="2" applyNumberFormat="1" applyFont="1" applyFill="1" applyBorder="1" applyAlignment="1">
      <alignment horizontal="center" vertical="center" wrapText="1"/>
    </xf>
    <xf numFmtId="4" fontId="10" fillId="0" borderId="46" xfId="2" applyNumberFormat="1" applyFont="1" applyBorder="1" applyAlignment="1">
      <alignment horizontal="center" wrapText="1"/>
    </xf>
    <xf numFmtId="4" fontId="10" fillId="0" borderId="25" xfId="2" applyNumberFormat="1" applyFont="1" applyBorder="1" applyAlignment="1">
      <alignment horizontal="center" vertical="center" wrapText="1"/>
    </xf>
    <xf numFmtId="4" fontId="10" fillId="0" borderId="31" xfId="2" applyNumberFormat="1" applyFont="1" applyBorder="1" applyAlignment="1">
      <alignment horizontal="center" vertical="center" wrapText="1"/>
    </xf>
    <xf numFmtId="4" fontId="10" fillId="0" borderId="46" xfId="2" applyNumberFormat="1" applyFont="1" applyBorder="1" applyAlignment="1">
      <alignment horizontal="center" vertical="center" wrapText="1"/>
    </xf>
    <xf numFmtId="4" fontId="10" fillId="9" borderId="25" xfId="2" applyNumberFormat="1" applyFont="1" applyFill="1" applyBorder="1" applyAlignment="1">
      <alignment horizontal="center" vertical="center" wrapText="1"/>
    </xf>
    <xf numFmtId="4" fontId="10" fillId="9" borderId="31" xfId="2" applyNumberFormat="1" applyFont="1" applyFill="1" applyBorder="1" applyAlignment="1">
      <alignment horizontal="center" vertical="center" wrapText="1"/>
    </xf>
    <xf numFmtId="0" fontId="10" fillId="7" borderId="46" xfId="2" applyFont="1" applyFill="1" applyBorder="1" applyAlignment="1">
      <alignment horizontal="center" vertical="center" wrapText="1"/>
    </xf>
    <xf numFmtId="0" fontId="10" fillId="7" borderId="46" xfId="2" applyFont="1" applyFill="1" applyBorder="1" applyAlignment="1">
      <alignment horizontal="center" wrapText="1"/>
    </xf>
    <xf numFmtId="0" fontId="10" fillId="7" borderId="46" xfId="2" applyFont="1" applyFill="1" applyBorder="1" applyAlignment="1">
      <alignment horizontal="left" vertical="center" wrapText="1"/>
    </xf>
    <xf numFmtId="4" fontId="10" fillId="7" borderId="46" xfId="2" applyNumberFormat="1" applyFont="1" applyFill="1" applyBorder="1" applyAlignment="1">
      <alignment horizontal="center" wrapText="1"/>
    </xf>
    <xf numFmtId="4" fontId="22" fillId="7" borderId="46" xfId="0" applyNumberFormat="1" applyFont="1" applyFill="1" applyBorder="1" applyAlignment="1">
      <alignment horizontal="center" vertical="center" wrapText="1"/>
    </xf>
    <xf numFmtId="4" fontId="10" fillId="7" borderId="25" xfId="2" applyNumberFormat="1" applyFont="1" applyFill="1" applyBorder="1" applyAlignment="1">
      <alignment horizontal="center" vertical="center" wrapText="1"/>
    </xf>
    <xf numFmtId="4" fontId="10" fillId="7" borderId="31" xfId="2" applyNumberFormat="1" applyFont="1" applyFill="1" applyBorder="1" applyAlignment="1">
      <alignment horizontal="center" vertical="center" wrapText="1"/>
    </xf>
    <xf numFmtId="4" fontId="10" fillId="7" borderId="25" xfId="2" applyNumberFormat="1" applyFont="1" applyFill="1" applyBorder="1" applyAlignment="1">
      <alignment horizontal="left" vertical="center" wrapText="1"/>
    </xf>
    <xf numFmtId="4" fontId="10" fillId="7" borderId="31" xfId="2" applyNumberFormat="1" applyFont="1" applyFill="1" applyBorder="1" applyAlignment="1">
      <alignment horizontal="left" vertical="center" wrapText="1"/>
    </xf>
    <xf numFmtId="3" fontId="10" fillId="7" borderId="46" xfId="2" applyNumberFormat="1" applyFont="1" applyFill="1" applyBorder="1" applyAlignment="1">
      <alignment horizontal="center" wrapText="1"/>
    </xf>
    <xf numFmtId="0" fontId="10" fillId="7" borderId="25" xfId="2" applyFont="1" applyFill="1" applyBorder="1" applyAlignment="1">
      <alignment horizontal="left" vertical="center" wrapText="1"/>
    </xf>
    <xf numFmtId="0" fontId="10" fillId="7" borderId="31" xfId="2" applyFont="1" applyFill="1" applyBorder="1" applyAlignment="1">
      <alignment horizontal="left" vertical="center" wrapText="1"/>
    </xf>
    <xf numFmtId="4" fontId="10" fillId="7" borderId="25" xfId="2" applyNumberFormat="1" applyFont="1" applyFill="1" applyBorder="1" applyAlignment="1">
      <alignment horizontal="center" wrapText="1"/>
    </xf>
    <xf numFmtId="4" fontId="10" fillId="7" borderId="31" xfId="2" applyNumberFormat="1" applyFont="1" applyFill="1" applyBorder="1" applyAlignment="1">
      <alignment horizontal="center" wrapText="1"/>
    </xf>
    <xf numFmtId="3" fontId="21" fillId="0" borderId="25" xfId="0" applyNumberFormat="1" applyFont="1" applyBorder="1" applyAlignment="1">
      <alignment horizontal="left" vertical="center" wrapText="1"/>
    </xf>
    <xf numFmtId="3" fontId="21" fillId="0" borderId="26" xfId="0" applyNumberFormat="1" applyFont="1" applyBorder="1" applyAlignment="1">
      <alignment horizontal="left" vertical="center" wrapText="1"/>
    </xf>
    <xf numFmtId="3" fontId="21" fillId="0" borderId="31" xfId="0" applyNumberFormat="1" applyFont="1" applyBorder="1" applyAlignment="1">
      <alignment horizontal="left" vertical="center" wrapText="1"/>
    </xf>
    <xf numFmtId="3" fontId="10" fillId="0" borderId="25" xfId="2" applyNumberFormat="1" applyFont="1" applyBorder="1" applyAlignment="1">
      <alignment horizontal="center" wrapText="1"/>
    </xf>
    <xf numFmtId="3" fontId="10" fillId="0" borderId="31" xfId="2" applyNumberFormat="1" applyFont="1" applyBorder="1" applyAlignment="1">
      <alignment horizontal="center" wrapText="1"/>
    </xf>
    <xf numFmtId="175" fontId="21" fillId="0" borderId="25" xfId="0" applyNumberFormat="1" applyFont="1" applyBorder="1" applyAlignment="1">
      <alignment horizontal="center" wrapText="1"/>
    </xf>
    <xf numFmtId="175" fontId="21" fillId="0" borderId="31" xfId="0" applyNumberFormat="1" applyFont="1" applyBorder="1" applyAlignment="1">
      <alignment horizontal="center" wrapText="1"/>
    </xf>
    <xf numFmtId="0" fontId="22" fillId="0" borderId="25" xfId="0" applyFont="1" applyBorder="1" applyAlignment="1">
      <alignment horizontal="left" vertical="center"/>
    </xf>
    <xf numFmtId="0" fontId="22" fillId="0" borderId="26" xfId="0" applyFont="1" applyBorder="1" applyAlignment="1">
      <alignment horizontal="left" vertical="center"/>
    </xf>
    <xf numFmtId="0" fontId="22" fillId="0" borderId="31" xfId="0" applyFont="1" applyBorder="1" applyAlignment="1">
      <alignment horizontal="left" vertical="center"/>
    </xf>
    <xf numFmtId="175" fontId="21" fillId="0" borderId="0" xfId="2" applyNumberFormat="1" applyFont="1" applyBorder="1" applyAlignment="1">
      <alignment horizontal="center" wrapText="1"/>
    </xf>
    <xf numFmtId="0" fontId="22" fillId="0" borderId="0" xfId="2" applyFont="1" applyBorder="1" applyAlignment="1">
      <alignment horizontal="left" vertical="center"/>
    </xf>
    <xf numFmtId="3" fontId="21" fillId="0" borderId="0" xfId="2" applyNumberFormat="1" applyFont="1" applyBorder="1" applyAlignment="1">
      <alignment horizontal="left" vertical="center" wrapText="1"/>
    </xf>
    <xf numFmtId="175" fontId="12" fillId="0" borderId="0" xfId="2" applyNumberFormat="1" applyBorder="1" applyAlignment="1">
      <alignment horizontal="center" wrapText="1"/>
    </xf>
    <xf numFmtId="4" fontId="10" fillId="0" borderId="25" xfId="2" applyNumberFormat="1" applyFont="1" applyBorder="1" applyAlignment="1">
      <alignment horizontal="left" vertical="center" wrapText="1"/>
    </xf>
    <xf numFmtId="4" fontId="10" fillId="0" borderId="26" xfId="2" applyNumberFormat="1" applyFont="1" applyBorder="1" applyAlignment="1">
      <alignment horizontal="left" vertical="center" wrapText="1"/>
    </xf>
    <xf numFmtId="4" fontId="10" fillId="0" borderId="31" xfId="2" applyNumberFormat="1" applyFont="1" applyBorder="1" applyAlignment="1">
      <alignment horizontal="left" vertical="center" wrapText="1"/>
    </xf>
    <xf numFmtId="175" fontId="0" fillId="0" borderId="31" xfId="0" applyNumberFormat="1" applyBorder="1" applyAlignment="1">
      <alignment horizontal="center" wrapText="1"/>
    </xf>
    <xf numFmtId="3" fontId="10" fillId="0" borderId="46" xfId="2" applyNumberFormat="1" applyFont="1" applyBorder="1" applyAlignment="1">
      <alignment horizontal="center" wrapText="1"/>
    </xf>
    <xf numFmtId="0" fontId="22" fillId="11" borderId="25" xfId="0" applyFont="1" applyFill="1" applyBorder="1" applyAlignment="1">
      <alignment horizontal="left" vertical="center" wrapText="1"/>
    </xf>
    <xf numFmtId="0" fontId="22" fillId="11" borderId="26" xfId="0" applyFont="1" applyFill="1" applyBorder="1" applyAlignment="1">
      <alignment horizontal="left" vertical="center" wrapText="1"/>
    </xf>
    <xf numFmtId="0" fontId="22" fillId="11" borderId="31" xfId="0" applyFont="1" applyFill="1" applyBorder="1" applyAlignment="1">
      <alignment horizontal="left" vertical="center" wrapText="1"/>
    </xf>
    <xf numFmtId="3" fontId="10" fillId="11" borderId="25" xfId="2" applyNumberFormat="1" applyFont="1" applyFill="1" applyBorder="1" applyAlignment="1">
      <alignment horizontal="center" wrapText="1"/>
    </xf>
    <xf numFmtId="3" fontId="10" fillId="11" borderId="31" xfId="2" applyNumberFormat="1" applyFont="1" applyFill="1" applyBorder="1" applyAlignment="1">
      <alignment horizontal="center" wrapText="1"/>
    </xf>
    <xf numFmtId="175" fontId="21" fillId="11" borderId="25" xfId="0" applyNumberFormat="1" applyFont="1" applyFill="1" applyBorder="1" applyAlignment="1">
      <alignment horizontal="center" wrapText="1"/>
    </xf>
    <xf numFmtId="175" fontId="21" fillId="11" borderId="31" xfId="0" applyNumberFormat="1" applyFont="1" applyFill="1" applyBorder="1" applyAlignment="1">
      <alignment horizontal="center" wrapText="1"/>
    </xf>
    <xf numFmtId="4" fontId="10" fillId="0" borderId="46" xfId="2" applyNumberFormat="1" applyFont="1" applyBorder="1" applyAlignment="1">
      <alignment horizontal="left" vertical="center" wrapText="1"/>
    </xf>
    <xf numFmtId="4" fontId="13" fillId="0" borderId="46" xfId="2" applyNumberFormat="1" applyFont="1" applyBorder="1" applyAlignment="1">
      <alignment horizontal="center" wrapText="1"/>
    </xf>
    <xf numFmtId="175" fontId="10" fillId="0" borderId="25" xfId="2" applyNumberFormat="1" applyFont="1" applyBorder="1" applyAlignment="1">
      <alignment horizontal="center" wrapText="1"/>
    </xf>
    <xf numFmtId="175" fontId="10" fillId="0" borderId="31" xfId="2" applyNumberFormat="1" applyFont="1" applyBorder="1" applyAlignment="1">
      <alignment horizontal="center" wrapText="1"/>
    </xf>
    <xf numFmtId="0" fontId="10" fillId="0" borderId="25" xfId="2" applyFont="1" applyBorder="1" applyAlignment="1">
      <alignment horizontal="center" vertical="center" wrapText="1"/>
    </xf>
    <xf numFmtId="0" fontId="10" fillId="0" borderId="26" xfId="2" applyFont="1" applyBorder="1" applyAlignment="1">
      <alignment horizontal="center" vertical="center" wrapText="1"/>
    </xf>
    <xf numFmtId="0" fontId="10" fillId="0" borderId="31" xfId="2" applyFont="1" applyBorder="1" applyAlignment="1">
      <alignment horizontal="center" vertical="center" wrapText="1"/>
    </xf>
    <xf numFmtId="4" fontId="22" fillId="0" borderId="0" xfId="2" applyNumberFormat="1" applyFont="1" applyBorder="1" applyAlignment="1">
      <alignment horizontal="center" vertical="center"/>
    </xf>
    <xf numFmtId="0" fontId="10" fillId="11" borderId="25" xfId="2" applyFont="1" applyFill="1" applyBorder="1" applyAlignment="1">
      <alignment horizontal="left" vertical="center" wrapText="1"/>
    </xf>
    <xf numFmtId="0" fontId="10" fillId="11" borderId="26" xfId="2" applyFont="1" applyFill="1" applyBorder="1" applyAlignment="1">
      <alignment horizontal="left" vertical="center" wrapText="1"/>
    </xf>
    <xf numFmtId="0" fontId="10" fillId="11" borderId="31" xfId="2" applyFont="1" applyFill="1" applyBorder="1" applyAlignment="1">
      <alignment horizontal="left" vertical="center" wrapText="1"/>
    </xf>
    <xf numFmtId="0" fontId="10" fillId="0" borderId="25" xfId="2" applyFont="1" applyBorder="1" applyAlignment="1">
      <alignment horizontal="left" vertical="center" wrapText="1"/>
    </xf>
    <xf numFmtId="0" fontId="10" fillId="0" borderId="26" xfId="2" applyFont="1" applyBorder="1" applyAlignment="1">
      <alignment horizontal="left" vertical="center" wrapText="1"/>
    </xf>
    <xf numFmtId="0" fontId="10" fillId="0" borderId="31" xfId="2" applyFont="1" applyBorder="1" applyAlignment="1">
      <alignment horizontal="left" vertical="center" wrapText="1"/>
    </xf>
    <xf numFmtId="0" fontId="13" fillId="0" borderId="25"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31" xfId="2" applyFont="1" applyBorder="1" applyAlignment="1">
      <alignment horizontal="center" vertical="center" wrapText="1"/>
    </xf>
    <xf numFmtId="4" fontId="21" fillId="0" borderId="0" xfId="2" applyNumberFormat="1" applyFont="1" applyBorder="1" applyAlignment="1">
      <alignment horizontal="center" vertical="center" wrapText="1"/>
    </xf>
    <xf numFmtId="0" fontId="10" fillId="0" borderId="0" xfId="2" applyFont="1" applyBorder="1" applyAlignment="1">
      <alignment horizontal="left" vertical="center" wrapText="1"/>
    </xf>
    <xf numFmtId="3" fontId="10" fillId="3" borderId="51" xfId="2" applyNumberFormat="1" applyFont="1" applyFill="1" applyBorder="1" applyAlignment="1">
      <alignment horizontal="center" vertical="center" wrapText="1"/>
    </xf>
    <xf numFmtId="3" fontId="10" fillId="3" borderId="51" xfId="2" applyNumberFormat="1" applyFont="1" applyFill="1" applyBorder="1" applyAlignment="1">
      <alignment horizontal="center" wrapText="1"/>
    </xf>
    <xf numFmtId="4" fontId="10" fillId="3" borderId="46" xfId="2" applyNumberFormat="1" applyFont="1" applyFill="1" applyBorder="1" applyAlignment="1">
      <alignment horizontal="center" vertical="center" wrapText="1"/>
    </xf>
    <xf numFmtId="4" fontId="10" fillId="3" borderId="46" xfId="2" applyNumberFormat="1" applyFont="1" applyFill="1" applyBorder="1" applyAlignment="1">
      <alignment horizontal="left" vertical="center" wrapText="1"/>
    </xf>
    <xf numFmtId="0" fontId="22" fillId="0" borderId="25" xfId="0" applyFont="1" applyBorder="1" applyAlignment="1">
      <alignment horizontal="left"/>
    </xf>
    <xf numFmtId="0" fontId="22" fillId="0" borderId="26" xfId="0" applyFont="1" applyBorder="1" applyAlignment="1">
      <alignment horizontal="left"/>
    </xf>
    <xf numFmtId="0" fontId="22" fillId="0" borderId="31" xfId="0" applyFont="1" applyBorder="1" applyAlignment="1">
      <alignment horizontal="left"/>
    </xf>
    <xf numFmtId="0" fontId="21" fillId="0" borderId="25" xfId="0" applyFont="1" applyBorder="1"/>
    <xf numFmtId="0" fontId="21" fillId="0" borderId="26" xfId="0" applyFont="1" applyBorder="1"/>
    <xf numFmtId="0" fontId="21" fillId="0" borderId="31" xfId="0" applyFont="1" applyBorder="1"/>
    <xf numFmtId="0" fontId="10" fillId="0" borderId="51" xfId="8" applyFont="1" applyBorder="1" applyAlignment="1" applyProtection="1">
      <alignment horizontal="center" vertical="center" wrapText="1"/>
      <protection hidden="1"/>
    </xf>
    <xf numFmtId="0" fontId="10" fillId="0" borderId="52" xfId="8" applyFont="1" applyBorder="1" applyAlignment="1" applyProtection="1">
      <alignment horizontal="center" vertical="center" wrapText="1"/>
      <protection hidden="1"/>
    </xf>
    <xf numFmtId="0" fontId="22" fillId="0" borderId="25" xfId="38" applyFont="1" applyBorder="1" applyAlignment="1">
      <alignment vertical="top" wrapText="1"/>
    </xf>
    <xf numFmtId="0" fontId="22" fillId="0" borderId="26" xfId="38" applyFont="1" applyBorder="1" applyAlignment="1">
      <alignment vertical="top" wrapText="1"/>
    </xf>
    <xf numFmtId="0" fontId="22" fillId="0" borderId="31" xfId="38" applyFont="1" applyBorder="1" applyAlignment="1">
      <alignment vertical="top" wrapText="1"/>
    </xf>
    <xf numFmtId="0" fontId="22" fillId="0" borderId="46" xfId="38" applyFont="1" applyBorder="1"/>
    <xf numFmtId="0" fontId="25" fillId="0" borderId="46" xfId="38" applyFont="1" applyBorder="1"/>
    <xf numFmtId="0" fontId="10" fillId="0" borderId="25" xfId="8" applyFont="1" applyBorder="1" applyAlignment="1" applyProtection="1">
      <alignment horizontal="center" vertical="center" wrapText="1"/>
      <protection hidden="1"/>
    </xf>
    <xf numFmtId="0" fontId="10" fillId="0" borderId="26" xfId="8" applyFont="1" applyBorder="1" applyAlignment="1" applyProtection="1">
      <alignment horizontal="center" vertical="center" wrapText="1"/>
      <protection hidden="1"/>
    </xf>
    <xf numFmtId="0" fontId="10" fillId="0" borderId="31" xfId="8" applyFont="1" applyBorder="1" applyAlignment="1" applyProtection="1">
      <alignment horizontal="center" vertical="center" wrapText="1"/>
      <protection hidden="1"/>
    </xf>
    <xf numFmtId="0" fontId="21" fillId="0" borderId="0" xfId="0" applyFont="1" applyAlignment="1">
      <alignment horizontal="center"/>
    </xf>
    <xf numFmtId="0" fontId="0" fillId="0" borderId="0" xfId="0"/>
    <xf numFmtId="4" fontId="22" fillId="0" borderId="46" xfId="0" applyNumberFormat="1" applyFont="1" applyBorder="1" applyAlignment="1">
      <alignment horizontal="center" vertical="center" wrapText="1"/>
    </xf>
    <xf numFmtId="4" fontId="10" fillId="3" borderId="51" xfId="2" applyNumberFormat="1" applyFont="1" applyFill="1" applyBorder="1" applyAlignment="1">
      <alignment horizontal="left" vertical="center" wrapText="1"/>
    </xf>
    <xf numFmtId="4" fontId="13" fillId="3" borderId="54" xfId="2" applyNumberFormat="1" applyFont="1" applyFill="1" applyBorder="1" applyAlignment="1">
      <alignment horizontal="left" vertical="center" wrapText="1"/>
    </xf>
    <xf numFmtId="4" fontId="13" fillId="3" borderId="54" xfId="2" applyNumberFormat="1" applyFont="1" applyFill="1" applyBorder="1" applyAlignment="1">
      <alignment horizontal="center" vertical="center" wrapText="1"/>
    </xf>
    <xf numFmtId="4" fontId="13" fillId="3" borderId="55" xfId="2" applyNumberFormat="1" applyFont="1" applyFill="1" applyBorder="1" applyAlignment="1">
      <alignment horizontal="center" vertical="center" wrapText="1"/>
    </xf>
    <xf numFmtId="0" fontId="30" fillId="0" borderId="33" xfId="38" applyFont="1" applyBorder="1" applyAlignment="1">
      <alignment horizontal="center"/>
    </xf>
    <xf numFmtId="0" fontId="22" fillId="0" borderId="0" xfId="38" applyFont="1" applyAlignment="1">
      <alignment horizontal="center"/>
    </xf>
    <xf numFmtId="0" fontId="8" fillId="0" borderId="0" xfId="38" applyFont="1"/>
    <xf numFmtId="0" fontId="25" fillId="0" borderId="46" xfId="38" applyFont="1" applyBorder="1" applyAlignment="1">
      <alignment vertical="top" wrapText="1"/>
    </xf>
    <xf numFmtId="0" fontId="22" fillId="0" borderId="46" xfId="38" applyFont="1" applyBorder="1" applyAlignment="1">
      <alignment horizontal="center" vertical="top"/>
    </xf>
    <xf numFmtId="0" fontId="22" fillId="0" borderId="46" xfId="38" applyFont="1" applyBorder="1" applyAlignment="1">
      <alignment vertical="top"/>
    </xf>
  </cellXfs>
  <cellStyles count="40">
    <cellStyle name="Excel Built-in Explanatory Text" xfId="9"/>
    <cellStyle name="Excel_BuiltIn_Пояснение 1" xfId="10"/>
    <cellStyle name="Гиперссылка" xfId="1" builtinId="8"/>
    <cellStyle name="Гиперссылка 2" xfId="11"/>
    <cellStyle name="Гиперссылка 3" xfId="12"/>
    <cellStyle name="Денежный 2" xfId="13"/>
    <cellStyle name="Обычный" xfId="0" builtinId="0"/>
    <cellStyle name="Обычный 2" xfId="2"/>
    <cellStyle name="Обычный 2 2" xfId="5"/>
    <cellStyle name="Обычный 2 2 2" xfId="14"/>
    <cellStyle name="Обычный 2 2 2 2" xfId="15"/>
    <cellStyle name="Обычный 2 2 3" xfId="8"/>
    <cellStyle name="Обычный 2 3" xfId="16"/>
    <cellStyle name="Обычный 2 4" xfId="17"/>
    <cellStyle name="Обычный 2 5" xfId="18"/>
    <cellStyle name="Обычный 2 6" xfId="19"/>
    <cellStyle name="Обычный 3" xfId="3"/>
    <cellStyle name="Обычный 4" xfId="20"/>
    <cellStyle name="Обычный 4 2" xfId="21"/>
    <cellStyle name="Обычный 5" xfId="22"/>
    <cellStyle name="Обычный 5 2" xfId="23"/>
    <cellStyle name="Обычный 5 3" xfId="38"/>
    <cellStyle name="Обычный 6" xfId="6"/>
    <cellStyle name="Обычный 7" xfId="7"/>
    <cellStyle name="Обычный 8" xfId="24"/>
    <cellStyle name="Обычный 9" xfId="25"/>
    <cellStyle name="Процентный 2" xfId="26"/>
    <cellStyle name="Процентный 2 2" xfId="27"/>
    <cellStyle name="Процентный 3" xfId="28"/>
    <cellStyle name="Финансовый" xfId="39" builtinId="3"/>
    <cellStyle name="Финансовый 10" xfId="29"/>
    <cellStyle name="Финансовый 2" xfId="4"/>
    <cellStyle name="Финансовый 2 2" xfId="30"/>
    <cellStyle name="Финансовый 3" xfId="31"/>
    <cellStyle name="Финансовый 3 2_Копия штаты ДОу на 2015-2016 год (1)" xfId="32"/>
    <cellStyle name="Финансовый 3 3" xfId="33"/>
    <cellStyle name="Финансовый 3_Копия штаты ДОу на 2015-2016 год (1)" xfId="34"/>
    <cellStyle name="Финансовый 4" xfId="35"/>
    <cellStyle name="Финансовый 5" xfId="36"/>
    <cellStyle name="Финансовый 6" xfId="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1"/>
  <sheetViews>
    <sheetView workbookViewId="0">
      <selection activeCell="J11" sqref="J11"/>
    </sheetView>
  </sheetViews>
  <sheetFormatPr defaultRowHeight="15" x14ac:dyDescent="0.25"/>
  <cols>
    <col min="4" max="4" width="12.42578125" customWidth="1"/>
    <col min="11" max="13" width="12.140625" customWidth="1"/>
    <col min="14" max="14" width="65.5703125" style="50" customWidth="1"/>
  </cols>
  <sheetData>
    <row r="2" spans="2:14" ht="30.75" customHeight="1" x14ac:dyDescent="0.25">
      <c r="B2" s="371" t="s">
        <v>237</v>
      </c>
      <c r="C2" s="372"/>
      <c r="D2" s="372"/>
      <c r="E2" s="372"/>
      <c r="F2" s="373"/>
      <c r="G2" s="371" t="s">
        <v>238</v>
      </c>
      <c r="H2" s="372"/>
      <c r="I2" s="373"/>
      <c r="J2" s="369" t="s">
        <v>239</v>
      </c>
      <c r="K2" s="369" t="s">
        <v>240</v>
      </c>
      <c r="L2" s="367" t="s">
        <v>241</v>
      </c>
      <c r="M2" s="368"/>
      <c r="N2" s="369" t="s">
        <v>250</v>
      </c>
    </row>
    <row r="3" spans="2:14" x14ac:dyDescent="0.25">
      <c r="B3" s="49" t="s">
        <v>242</v>
      </c>
      <c r="C3" s="49" t="s">
        <v>243</v>
      </c>
      <c r="D3" s="49" t="s">
        <v>244</v>
      </c>
      <c r="E3" s="49" t="s">
        <v>245</v>
      </c>
      <c r="F3" s="49" t="s">
        <v>246</v>
      </c>
      <c r="G3" s="49" t="s">
        <v>247</v>
      </c>
      <c r="H3" s="49" t="s">
        <v>248</v>
      </c>
      <c r="I3" s="49" t="s">
        <v>249</v>
      </c>
      <c r="J3" s="370"/>
      <c r="K3" s="370"/>
      <c r="L3" s="49">
        <v>2023</v>
      </c>
      <c r="M3" s="49">
        <v>2024</v>
      </c>
      <c r="N3" s="370"/>
    </row>
    <row r="4" spans="2:14" s="233" customFormat="1" ht="22.5" x14ac:dyDescent="0.25">
      <c r="B4" s="224">
        <v>34</v>
      </c>
      <c r="C4" s="225" t="s">
        <v>466</v>
      </c>
      <c r="D4" s="226" t="s">
        <v>467</v>
      </c>
      <c r="E4" s="227" t="s">
        <v>403</v>
      </c>
      <c r="F4" s="227" t="s">
        <v>404</v>
      </c>
      <c r="G4" s="228" t="s">
        <v>252</v>
      </c>
      <c r="H4" s="229">
        <v>10101</v>
      </c>
      <c r="I4" s="229" t="s">
        <v>405</v>
      </c>
      <c r="J4" s="230"/>
      <c r="K4" s="231">
        <v>50621</v>
      </c>
      <c r="L4" s="231">
        <v>50621</v>
      </c>
      <c r="M4" s="231">
        <v>50621</v>
      </c>
      <c r="N4" s="232" t="s">
        <v>468</v>
      </c>
    </row>
    <row r="5" spans="2:14" x14ac:dyDescent="0.25">
      <c r="B5" s="214">
        <v>34</v>
      </c>
      <c r="C5" s="215" t="s">
        <v>466</v>
      </c>
      <c r="D5" s="216" t="s">
        <v>469</v>
      </c>
      <c r="E5" s="217" t="s">
        <v>470</v>
      </c>
      <c r="F5" s="217" t="s">
        <v>251</v>
      </c>
      <c r="G5" s="218" t="s">
        <v>252</v>
      </c>
      <c r="H5" s="219">
        <v>10101</v>
      </c>
      <c r="I5" s="219" t="s">
        <v>407</v>
      </c>
      <c r="J5" s="220"/>
      <c r="K5" s="221">
        <v>275274</v>
      </c>
      <c r="L5" s="221">
        <v>314194</v>
      </c>
      <c r="M5" s="221">
        <v>327059</v>
      </c>
      <c r="N5" s="73" t="s">
        <v>256</v>
      </c>
    </row>
    <row r="6" spans="2:14" x14ac:dyDescent="0.25">
      <c r="B6" s="214">
        <v>34</v>
      </c>
      <c r="C6" s="215" t="s">
        <v>466</v>
      </c>
      <c r="D6" s="216" t="s">
        <v>469</v>
      </c>
      <c r="E6" s="217" t="s">
        <v>470</v>
      </c>
      <c r="F6" s="217" t="s">
        <v>251</v>
      </c>
      <c r="G6" s="218" t="s">
        <v>254</v>
      </c>
      <c r="H6" s="219">
        <v>10101</v>
      </c>
      <c r="I6" s="219" t="s">
        <v>407</v>
      </c>
      <c r="J6" s="220"/>
      <c r="K6" s="221">
        <v>1794100</v>
      </c>
      <c r="L6" s="221">
        <v>1753900</v>
      </c>
      <c r="M6" s="221">
        <v>1753900</v>
      </c>
      <c r="N6" s="73" t="s">
        <v>257</v>
      </c>
    </row>
    <row r="7" spans="2:14" x14ac:dyDescent="0.25">
      <c r="B7" s="214">
        <v>34</v>
      </c>
      <c r="C7" s="215" t="s">
        <v>466</v>
      </c>
      <c r="D7" s="216" t="s">
        <v>469</v>
      </c>
      <c r="E7" s="217" t="s">
        <v>470</v>
      </c>
      <c r="F7" s="217" t="s">
        <v>251</v>
      </c>
      <c r="G7" s="218" t="s">
        <v>401</v>
      </c>
      <c r="H7" s="219">
        <v>10101</v>
      </c>
      <c r="I7" s="219" t="s">
        <v>407</v>
      </c>
      <c r="J7" s="220"/>
      <c r="K7" s="221">
        <v>177655</v>
      </c>
      <c r="L7" s="221">
        <v>177655</v>
      </c>
      <c r="M7" s="221">
        <v>177655</v>
      </c>
      <c r="N7" s="73" t="s">
        <v>402</v>
      </c>
    </row>
    <row r="8" spans="2:14" x14ac:dyDescent="0.25">
      <c r="B8" s="214">
        <v>34</v>
      </c>
      <c r="C8" s="215" t="s">
        <v>466</v>
      </c>
      <c r="D8" s="216" t="s">
        <v>469</v>
      </c>
      <c r="E8" s="217" t="s">
        <v>470</v>
      </c>
      <c r="F8" s="217" t="s">
        <v>251</v>
      </c>
      <c r="G8" s="218" t="s">
        <v>255</v>
      </c>
      <c r="H8" s="219">
        <v>10101</v>
      </c>
      <c r="I8" s="219" t="s">
        <v>407</v>
      </c>
      <c r="J8" s="220"/>
      <c r="K8" s="221">
        <v>12624</v>
      </c>
      <c r="L8" s="221">
        <v>12624</v>
      </c>
      <c r="M8" s="221">
        <v>12624</v>
      </c>
      <c r="N8" s="74" t="s">
        <v>258</v>
      </c>
    </row>
    <row r="9" spans="2:14" x14ac:dyDescent="0.25">
      <c r="B9" s="214">
        <v>34</v>
      </c>
      <c r="C9" s="215" t="s">
        <v>466</v>
      </c>
      <c r="D9" s="216" t="s">
        <v>469</v>
      </c>
      <c r="E9" s="217" t="s">
        <v>470</v>
      </c>
      <c r="F9" s="217" t="s">
        <v>251</v>
      </c>
      <c r="G9" s="218" t="s">
        <v>408</v>
      </c>
      <c r="H9" s="219">
        <v>10101</v>
      </c>
      <c r="I9" s="219" t="s">
        <v>407</v>
      </c>
      <c r="J9" s="220"/>
      <c r="K9" s="221">
        <v>533280</v>
      </c>
      <c r="L9" s="221">
        <v>533280</v>
      </c>
      <c r="M9" s="221">
        <v>533280</v>
      </c>
      <c r="N9" s="74" t="s">
        <v>471</v>
      </c>
    </row>
    <row r="10" spans="2:14" ht="45" x14ac:dyDescent="0.25">
      <c r="B10" s="214">
        <v>34</v>
      </c>
      <c r="C10" s="215" t="s">
        <v>466</v>
      </c>
      <c r="D10" s="216" t="s">
        <v>412</v>
      </c>
      <c r="E10" s="217" t="s">
        <v>470</v>
      </c>
      <c r="F10" s="217" t="s">
        <v>251</v>
      </c>
      <c r="G10" s="218" t="s">
        <v>252</v>
      </c>
      <c r="H10" s="219">
        <v>10301</v>
      </c>
      <c r="I10" s="219" t="s">
        <v>407</v>
      </c>
      <c r="J10" s="220"/>
      <c r="K10" s="221">
        <v>465000</v>
      </c>
      <c r="L10" s="221">
        <v>465000</v>
      </c>
      <c r="M10" s="221">
        <v>465000</v>
      </c>
      <c r="N10" s="73" t="s">
        <v>414</v>
      </c>
    </row>
    <row r="11" spans="2:14" ht="56.25" x14ac:dyDescent="0.25">
      <c r="B11" s="214">
        <v>34</v>
      </c>
      <c r="C11" s="215" t="s">
        <v>466</v>
      </c>
      <c r="D11" s="216" t="s">
        <v>412</v>
      </c>
      <c r="E11" s="217" t="s">
        <v>470</v>
      </c>
      <c r="F11" s="217" t="s">
        <v>251</v>
      </c>
      <c r="G11" s="218" t="s">
        <v>253</v>
      </c>
      <c r="H11" s="219">
        <v>10301</v>
      </c>
      <c r="I11" s="219" t="s">
        <v>407</v>
      </c>
      <c r="J11" s="220"/>
      <c r="K11" s="221">
        <v>2434500</v>
      </c>
      <c r="L11" s="221">
        <v>2434500</v>
      </c>
      <c r="M11" s="221">
        <v>2434500</v>
      </c>
      <c r="N11" s="73" t="s">
        <v>415</v>
      </c>
    </row>
    <row r="12" spans="2:14" ht="67.5" x14ac:dyDescent="0.25">
      <c r="B12" s="214">
        <v>34</v>
      </c>
      <c r="C12" s="215" t="s">
        <v>466</v>
      </c>
      <c r="D12" s="216" t="s">
        <v>412</v>
      </c>
      <c r="E12" s="217" t="s">
        <v>470</v>
      </c>
      <c r="F12" s="217" t="s">
        <v>251</v>
      </c>
      <c r="G12" s="218" t="s">
        <v>413</v>
      </c>
      <c r="H12" s="219">
        <v>10301</v>
      </c>
      <c r="I12" s="219" t="s">
        <v>407</v>
      </c>
      <c r="J12" s="220"/>
      <c r="K12" s="221">
        <v>6732000</v>
      </c>
      <c r="L12" s="221">
        <v>6732000</v>
      </c>
      <c r="M12" s="221">
        <v>6732000</v>
      </c>
      <c r="N12" s="73" t="s">
        <v>472</v>
      </c>
    </row>
    <row r="13" spans="2:14" x14ac:dyDescent="0.25">
      <c r="B13" s="214">
        <v>34</v>
      </c>
      <c r="C13" s="215" t="s">
        <v>466</v>
      </c>
      <c r="D13" s="216" t="s">
        <v>409</v>
      </c>
      <c r="E13" s="217" t="s">
        <v>470</v>
      </c>
      <c r="F13" s="217" t="s">
        <v>251</v>
      </c>
      <c r="G13" s="218" t="s">
        <v>410</v>
      </c>
      <c r="H13" s="219">
        <v>10101</v>
      </c>
      <c r="I13" s="219" t="s">
        <v>407</v>
      </c>
      <c r="J13" s="220"/>
      <c r="K13" s="221">
        <v>557124</v>
      </c>
      <c r="L13" s="221">
        <v>557124</v>
      </c>
      <c r="M13" s="221">
        <v>557124</v>
      </c>
      <c r="N13" s="73" t="s">
        <v>411</v>
      </c>
    </row>
    <row r="14" spans="2:14" x14ac:dyDescent="0.25">
      <c r="B14" s="214">
        <v>34</v>
      </c>
      <c r="C14" s="215" t="s">
        <v>466</v>
      </c>
      <c r="D14" s="216" t="s">
        <v>409</v>
      </c>
      <c r="E14" s="217" t="s">
        <v>470</v>
      </c>
      <c r="F14" s="217" t="s">
        <v>251</v>
      </c>
      <c r="G14" s="218" t="s">
        <v>410</v>
      </c>
      <c r="H14" s="219">
        <v>10483</v>
      </c>
      <c r="I14" s="219" t="s">
        <v>407</v>
      </c>
      <c r="J14" s="220"/>
      <c r="K14" s="221">
        <v>2850152</v>
      </c>
      <c r="L14" s="221">
        <v>2850152</v>
      </c>
      <c r="M14" s="221">
        <v>2850152</v>
      </c>
      <c r="N14" s="73" t="s">
        <v>411</v>
      </c>
    </row>
    <row r="15" spans="2:14" ht="22.5" x14ac:dyDescent="0.25">
      <c r="B15" s="214">
        <v>34</v>
      </c>
      <c r="C15" s="215" t="s">
        <v>466</v>
      </c>
      <c r="D15" s="216" t="s">
        <v>409</v>
      </c>
      <c r="E15" s="217" t="s">
        <v>470</v>
      </c>
      <c r="F15" s="217" t="s">
        <v>251</v>
      </c>
      <c r="G15" s="218" t="s">
        <v>416</v>
      </c>
      <c r="H15" s="219">
        <v>10483</v>
      </c>
      <c r="I15" s="219" t="s">
        <v>407</v>
      </c>
      <c r="J15" s="220"/>
      <c r="K15" s="221">
        <v>623100</v>
      </c>
      <c r="L15" s="221">
        <v>623100</v>
      </c>
      <c r="M15" s="221">
        <v>623100</v>
      </c>
      <c r="N15" s="74" t="s">
        <v>417</v>
      </c>
    </row>
    <row r="16" spans="2:14" x14ac:dyDescent="0.25">
      <c r="B16" s="214">
        <v>34</v>
      </c>
      <c r="C16" s="215" t="s">
        <v>466</v>
      </c>
      <c r="D16" s="216" t="s">
        <v>473</v>
      </c>
      <c r="E16" s="217" t="s">
        <v>419</v>
      </c>
      <c r="F16" s="217" t="s">
        <v>251</v>
      </c>
      <c r="G16" s="218" t="s">
        <v>474</v>
      </c>
      <c r="H16" s="219">
        <v>10101</v>
      </c>
      <c r="I16" s="219" t="s">
        <v>407</v>
      </c>
      <c r="J16" s="222">
        <v>34200001</v>
      </c>
      <c r="K16" s="221">
        <v>370600</v>
      </c>
      <c r="L16" s="221">
        <v>0</v>
      </c>
      <c r="M16" s="221">
        <v>0</v>
      </c>
      <c r="N16" s="223" t="s">
        <v>475</v>
      </c>
    </row>
    <row r="17" spans="2:14" ht="22.5" x14ac:dyDescent="0.25">
      <c r="B17" s="214">
        <v>34</v>
      </c>
      <c r="C17" s="215" t="s">
        <v>466</v>
      </c>
      <c r="D17" s="216" t="s">
        <v>418</v>
      </c>
      <c r="E17" s="217" t="s">
        <v>419</v>
      </c>
      <c r="F17" s="217" t="s">
        <v>251</v>
      </c>
      <c r="G17" s="218" t="s">
        <v>253</v>
      </c>
      <c r="H17" s="219">
        <v>10921</v>
      </c>
      <c r="I17" s="219" t="s">
        <v>407</v>
      </c>
      <c r="J17" s="222">
        <v>34200057</v>
      </c>
      <c r="K17" s="221">
        <v>1600477</v>
      </c>
      <c r="L17" s="221">
        <v>0</v>
      </c>
      <c r="M17" s="221">
        <v>0</v>
      </c>
      <c r="N17" s="74" t="s">
        <v>420</v>
      </c>
    </row>
    <row r="18" spans="2:14" ht="45" x14ac:dyDescent="0.25">
      <c r="B18" s="214">
        <v>34</v>
      </c>
      <c r="C18" s="215" t="s">
        <v>466</v>
      </c>
      <c r="D18" s="216" t="s">
        <v>421</v>
      </c>
      <c r="E18" s="217" t="s">
        <v>419</v>
      </c>
      <c r="F18" s="217" t="s">
        <v>251</v>
      </c>
      <c r="G18" s="218" t="s">
        <v>253</v>
      </c>
      <c r="H18" s="219">
        <v>10305</v>
      </c>
      <c r="I18" s="219" t="s">
        <v>407</v>
      </c>
      <c r="J18" s="222">
        <v>34200047</v>
      </c>
      <c r="K18" s="221">
        <v>273732</v>
      </c>
      <c r="L18" s="221">
        <v>0</v>
      </c>
      <c r="M18" s="221">
        <v>0</v>
      </c>
      <c r="N18" s="73" t="s">
        <v>422</v>
      </c>
    </row>
    <row r="19" spans="2:14" x14ac:dyDescent="0.25">
      <c r="B19" s="366" t="s">
        <v>259</v>
      </c>
      <c r="C19" s="366"/>
      <c r="D19" s="366"/>
      <c r="E19" s="366"/>
      <c r="F19" s="366"/>
      <c r="G19" s="366"/>
      <c r="H19" s="366"/>
      <c r="I19" s="366"/>
      <c r="J19" s="366"/>
      <c r="K19" s="75">
        <v>18750239</v>
      </c>
      <c r="L19" s="75">
        <v>16504150</v>
      </c>
      <c r="M19" s="75">
        <v>16517015</v>
      </c>
      <c r="N19" s="73"/>
    </row>
    <row r="20" spans="2:14" x14ac:dyDescent="0.25">
      <c r="K20" s="234">
        <f>K19-K4</f>
        <v>18699618</v>
      </c>
      <c r="L20" s="234">
        <f>L19-L4</f>
        <v>16453529</v>
      </c>
      <c r="M20" s="234">
        <f>M19-M4</f>
        <v>16466394</v>
      </c>
    </row>
    <row r="21" spans="2:14" x14ac:dyDescent="0.25">
      <c r="K21" t="b">
        <f>K20='РАЗДЕЛ 1'!E10</f>
        <v>0</v>
      </c>
      <c r="L21" t="b">
        <f>L20='РАЗДЕЛ 1'!J10</f>
        <v>0</v>
      </c>
      <c r="M21" t="b">
        <f>M20='РАЗДЕЛ 1'!K10</f>
        <v>0</v>
      </c>
    </row>
  </sheetData>
  <autoFilter ref="B3:N19"/>
  <mergeCells count="7">
    <mergeCell ref="B19:J19"/>
    <mergeCell ref="L2:M2"/>
    <mergeCell ref="N2:N3"/>
    <mergeCell ref="B2:F2"/>
    <mergeCell ref="G2:I2"/>
    <mergeCell ref="J2:J3"/>
    <mergeCell ref="K2:K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R25"/>
  <sheetViews>
    <sheetView workbookViewId="0">
      <selection activeCell="Q8" sqref="Q8"/>
    </sheetView>
  </sheetViews>
  <sheetFormatPr defaultColWidth="9.140625" defaultRowHeight="15" x14ac:dyDescent="0.25"/>
  <cols>
    <col min="1" max="2" width="9.140625" style="283"/>
    <col min="3" max="3" width="24.85546875" style="283" customWidth="1"/>
    <col min="4" max="15" width="9.140625" style="283"/>
    <col min="16" max="18" width="13.28515625" style="283" customWidth="1"/>
    <col min="19" max="16384" width="9.140625" style="283"/>
  </cols>
  <sheetData>
    <row r="3" spans="3:18" x14ac:dyDescent="0.25">
      <c r="C3" s="375" t="s">
        <v>482</v>
      </c>
      <c r="D3" s="379" t="s">
        <v>483</v>
      </c>
      <c r="E3" s="381" t="s">
        <v>484</v>
      </c>
      <c r="F3" s="375" t="s">
        <v>485</v>
      </c>
      <c r="G3" s="378" t="s">
        <v>237</v>
      </c>
      <c r="H3" s="378"/>
      <c r="I3" s="378"/>
      <c r="J3" s="378"/>
      <c r="K3" s="378"/>
      <c r="L3" s="378" t="s">
        <v>238</v>
      </c>
      <c r="M3" s="378"/>
      <c r="N3" s="378"/>
      <c r="O3" s="375" t="s">
        <v>239</v>
      </c>
      <c r="P3" s="375" t="s">
        <v>486</v>
      </c>
      <c r="Q3" s="376" t="s">
        <v>487</v>
      </c>
      <c r="R3" s="376" t="s">
        <v>488</v>
      </c>
    </row>
    <row r="4" spans="3:18" ht="22.5" x14ac:dyDescent="0.25">
      <c r="C4" s="375"/>
      <c r="D4" s="380"/>
      <c r="E4" s="381"/>
      <c r="F4" s="375"/>
      <c r="G4" s="284" t="s">
        <v>242</v>
      </c>
      <c r="H4" s="284" t="s">
        <v>243</v>
      </c>
      <c r="I4" s="284" t="s">
        <v>244</v>
      </c>
      <c r="J4" s="284" t="s">
        <v>245</v>
      </c>
      <c r="K4" s="284" t="s">
        <v>246</v>
      </c>
      <c r="L4" s="285" t="s">
        <v>247</v>
      </c>
      <c r="M4" s="284" t="s">
        <v>248</v>
      </c>
      <c r="N4" s="284" t="s">
        <v>249</v>
      </c>
      <c r="O4" s="375"/>
      <c r="P4" s="375"/>
      <c r="Q4" s="377"/>
      <c r="R4" s="377"/>
    </row>
    <row r="5" spans="3:18" x14ac:dyDescent="0.25">
      <c r="C5" s="341" t="s">
        <v>513</v>
      </c>
      <c r="D5" s="342" t="s">
        <v>515</v>
      </c>
      <c r="E5" s="343" t="s">
        <v>516</v>
      </c>
      <c r="F5" s="344">
        <v>101010010</v>
      </c>
      <c r="G5" s="345">
        <v>34</v>
      </c>
      <c r="H5" s="346" t="s">
        <v>517</v>
      </c>
      <c r="I5" s="347" t="s">
        <v>518</v>
      </c>
      <c r="J5" s="348" t="s">
        <v>506</v>
      </c>
      <c r="K5" s="348" t="s">
        <v>251</v>
      </c>
      <c r="L5" s="349" t="s">
        <v>252</v>
      </c>
      <c r="M5" s="235">
        <v>10331</v>
      </c>
      <c r="N5" s="235" t="s">
        <v>514</v>
      </c>
      <c r="O5" s="236" t="s">
        <v>491</v>
      </c>
      <c r="P5" s="350">
        <v>17875</v>
      </c>
      <c r="Q5" s="350">
        <v>17875</v>
      </c>
      <c r="R5" s="350">
        <v>17875</v>
      </c>
    </row>
    <row r="6" spans="3:18" s="363" customFormat="1" x14ac:dyDescent="0.25">
      <c r="C6" s="351" t="s">
        <v>513</v>
      </c>
      <c r="D6" s="352" t="s">
        <v>515</v>
      </c>
      <c r="E6" s="353" t="s">
        <v>516</v>
      </c>
      <c r="F6" s="354">
        <v>101010010</v>
      </c>
      <c r="G6" s="355">
        <v>34</v>
      </c>
      <c r="H6" s="356" t="s">
        <v>517</v>
      </c>
      <c r="I6" s="357" t="s">
        <v>518</v>
      </c>
      <c r="J6" s="358" t="s">
        <v>506</v>
      </c>
      <c r="K6" s="358" t="s">
        <v>251</v>
      </c>
      <c r="L6" s="359" t="s">
        <v>253</v>
      </c>
      <c r="M6" s="360">
        <v>10331</v>
      </c>
      <c r="N6" s="360" t="s">
        <v>514</v>
      </c>
      <c r="O6" s="361" t="s">
        <v>491</v>
      </c>
      <c r="P6" s="362">
        <v>1237300</v>
      </c>
      <c r="Q6" s="362">
        <v>1237300</v>
      </c>
      <c r="R6" s="362">
        <v>1237300</v>
      </c>
    </row>
    <row r="7" spans="3:18" x14ac:dyDescent="0.25">
      <c r="C7" s="341" t="s">
        <v>513</v>
      </c>
      <c r="D7" s="342" t="s">
        <v>515</v>
      </c>
      <c r="E7" s="343" t="s">
        <v>516</v>
      </c>
      <c r="F7" s="344">
        <v>101010010</v>
      </c>
      <c r="G7" s="345">
        <v>34</v>
      </c>
      <c r="H7" s="346" t="s">
        <v>517</v>
      </c>
      <c r="I7" s="347" t="s">
        <v>519</v>
      </c>
      <c r="J7" s="348" t="s">
        <v>506</v>
      </c>
      <c r="K7" s="348" t="s">
        <v>251</v>
      </c>
      <c r="L7" s="349" t="s">
        <v>520</v>
      </c>
      <c r="M7" s="235">
        <v>10101</v>
      </c>
      <c r="N7" s="235" t="s">
        <v>514</v>
      </c>
      <c r="O7" s="236" t="s">
        <v>491</v>
      </c>
      <c r="P7" s="350">
        <v>17800</v>
      </c>
      <c r="Q7" s="350">
        <v>17800</v>
      </c>
      <c r="R7" s="350">
        <v>17800</v>
      </c>
    </row>
    <row r="8" spans="3:18" x14ac:dyDescent="0.25">
      <c r="C8" s="341" t="s">
        <v>513</v>
      </c>
      <c r="D8" s="342" t="s">
        <v>489</v>
      </c>
      <c r="E8" s="343" t="s">
        <v>490</v>
      </c>
      <c r="F8" s="344">
        <v>101010010</v>
      </c>
      <c r="G8" s="345">
        <v>34</v>
      </c>
      <c r="H8" s="346" t="s">
        <v>466</v>
      </c>
      <c r="I8" s="347" t="s">
        <v>469</v>
      </c>
      <c r="J8" s="348" t="s">
        <v>506</v>
      </c>
      <c r="K8" s="348" t="s">
        <v>251</v>
      </c>
      <c r="L8" s="349" t="s">
        <v>252</v>
      </c>
      <c r="M8" s="235">
        <v>10101</v>
      </c>
      <c r="N8" s="235" t="s">
        <v>514</v>
      </c>
      <c r="O8" s="236" t="s">
        <v>491</v>
      </c>
      <c r="P8" s="350">
        <v>1007700</v>
      </c>
      <c r="Q8" s="350">
        <v>1100000</v>
      </c>
      <c r="R8" s="350">
        <v>1990000</v>
      </c>
    </row>
    <row r="9" spans="3:18" x14ac:dyDescent="0.25">
      <c r="C9" s="341" t="s">
        <v>513</v>
      </c>
      <c r="D9" s="342" t="s">
        <v>489</v>
      </c>
      <c r="E9" s="343" t="s">
        <v>490</v>
      </c>
      <c r="F9" s="344">
        <v>101010010</v>
      </c>
      <c r="G9" s="345">
        <v>34</v>
      </c>
      <c r="H9" s="346" t="s">
        <v>466</v>
      </c>
      <c r="I9" s="347" t="s">
        <v>469</v>
      </c>
      <c r="J9" s="348" t="s">
        <v>506</v>
      </c>
      <c r="K9" s="348" t="s">
        <v>251</v>
      </c>
      <c r="L9" s="349" t="s">
        <v>254</v>
      </c>
      <c r="M9" s="235">
        <v>10101</v>
      </c>
      <c r="N9" s="235" t="s">
        <v>514</v>
      </c>
      <c r="O9" s="236" t="s">
        <v>491</v>
      </c>
      <c r="P9" s="350">
        <v>1118000</v>
      </c>
      <c r="Q9" s="350">
        <v>1118000</v>
      </c>
      <c r="R9" s="350">
        <v>1118000</v>
      </c>
    </row>
    <row r="10" spans="3:18" x14ac:dyDescent="0.25">
      <c r="C10" s="286"/>
      <c r="D10" s="287"/>
      <c r="E10" s="288"/>
      <c r="F10" s="289"/>
      <c r="G10" s="290"/>
      <c r="H10" s="291"/>
      <c r="I10" s="292"/>
      <c r="J10" s="293"/>
      <c r="K10" s="293"/>
      <c r="L10" s="312" t="s">
        <v>508</v>
      </c>
      <c r="M10" s="295">
        <v>10101</v>
      </c>
      <c r="N10" s="295"/>
      <c r="O10" s="296"/>
      <c r="P10" s="297"/>
      <c r="Q10" s="297"/>
      <c r="R10" s="297"/>
    </row>
    <row r="11" spans="3:18" x14ac:dyDescent="0.25">
      <c r="C11" s="341" t="s">
        <v>513</v>
      </c>
      <c r="D11" s="342" t="s">
        <v>489</v>
      </c>
      <c r="E11" s="343" t="s">
        <v>490</v>
      </c>
      <c r="F11" s="344">
        <v>101010010</v>
      </c>
      <c r="G11" s="345">
        <v>34</v>
      </c>
      <c r="H11" s="346" t="s">
        <v>466</v>
      </c>
      <c r="I11" s="347" t="s">
        <v>469</v>
      </c>
      <c r="J11" s="348" t="s">
        <v>506</v>
      </c>
      <c r="K11" s="348" t="s">
        <v>251</v>
      </c>
      <c r="L11" s="349" t="s">
        <v>401</v>
      </c>
      <c r="M11" s="235">
        <v>10101</v>
      </c>
      <c r="N11" s="235" t="s">
        <v>514</v>
      </c>
      <c r="O11" s="236" t="s">
        <v>491</v>
      </c>
      <c r="P11" s="350">
        <v>260777</v>
      </c>
      <c r="Q11" s="350">
        <v>271200</v>
      </c>
      <c r="R11" s="350">
        <v>282000</v>
      </c>
    </row>
    <row r="12" spans="3:18" x14ac:dyDescent="0.25">
      <c r="C12" s="341" t="s">
        <v>513</v>
      </c>
      <c r="D12" s="342" t="s">
        <v>489</v>
      </c>
      <c r="E12" s="343" t="s">
        <v>490</v>
      </c>
      <c r="F12" s="344">
        <v>101010010</v>
      </c>
      <c r="G12" s="345">
        <v>34</v>
      </c>
      <c r="H12" s="346" t="s">
        <v>466</v>
      </c>
      <c r="I12" s="347" t="s">
        <v>469</v>
      </c>
      <c r="J12" s="348" t="s">
        <v>506</v>
      </c>
      <c r="K12" s="348" t="s">
        <v>251</v>
      </c>
      <c r="L12" s="349" t="s">
        <v>492</v>
      </c>
      <c r="M12" s="235">
        <v>10101</v>
      </c>
      <c r="N12" s="235" t="s">
        <v>514</v>
      </c>
      <c r="O12" s="236" t="s">
        <v>491</v>
      </c>
      <c r="P12" s="350">
        <v>13500</v>
      </c>
      <c r="Q12" s="350">
        <v>13500</v>
      </c>
      <c r="R12" s="350">
        <v>13500</v>
      </c>
    </row>
    <row r="13" spans="3:18" x14ac:dyDescent="0.25">
      <c r="C13" s="341" t="s">
        <v>513</v>
      </c>
      <c r="D13" s="342" t="s">
        <v>489</v>
      </c>
      <c r="E13" s="343" t="s">
        <v>490</v>
      </c>
      <c r="F13" s="344">
        <v>101010010</v>
      </c>
      <c r="G13" s="345">
        <v>34</v>
      </c>
      <c r="H13" s="346" t="s">
        <v>466</v>
      </c>
      <c r="I13" s="347" t="s">
        <v>469</v>
      </c>
      <c r="J13" s="348" t="s">
        <v>506</v>
      </c>
      <c r="K13" s="348" t="s">
        <v>251</v>
      </c>
      <c r="L13" s="349" t="s">
        <v>255</v>
      </c>
      <c r="M13" s="235">
        <v>10101</v>
      </c>
      <c r="N13" s="235" t="s">
        <v>514</v>
      </c>
      <c r="O13" s="236" t="s">
        <v>491</v>
      </c>
      <c r="P13" s="350">
        <v>30900</v>
      </c>
      <c r="Q13" s="350">
        <v>30900</v>
      </c>
      <c r="R13" s="350">
        <v>30900</v>
      </c>
    </row>
    <row r="14" spans="3:18" x14ac:dyDescent="0.25">
      <c r="C14" s="341" t="s">
        <v>513</v>
      </c>
      <c r="D14" s="342" t="s">
        <v>489</v>
      </c>
      <c r="E14" s="343" t="s">
        <v>490</v>
      </c>
      <c r="F14" s="344">
        <v>101010010</v>
      </c>
      <c r="G14" s="345">
        <v>34</v>
      </c>
      <c r="H14" s="346" t="s">
        <v>466</v>
      </c>
      <c r="I14" s="347" t="s">
        <v>412</v>
      </c>
      <c r="J14" s="348" t="s">
        <v>506</v>
      </c>
      <c r="K14" s="348" t="s">
        <v>251</v>
      </c>
      <c r="L14" s="349" t="s">
        <v>252</v>
      </c>
      <c r="M14" s="235">
        <v>10301</v>
      </c>
      <c r="N14" s="235" t="s">
        <v>514</v>
      </c>
      <c r="O14" s="236" t="s">
        <v>491</v>
      </c>
      <c r="P14" s="350">
        <v>352500</v>
      </c>
      <c r="Q14" s="350">
        <v>352500</v>
      </c>
      <c r="R14" s="350">
        <v>352500</v>
      </c>
    </row>
    <row r="15" spans="3:18" s="363" customFormat="1" x14ac:dyDescent="0.25">
      <c r="C15" s="351" t="s">
        <v>513</v>
      </c>
      <c r="D15" s="352" t="s">
        <v>489</v>
      </c>
      <c r="E15" s="353" t="s">
        <v>490</v>
      </c>
      <c r="F15" s="354">
        <v>101010010</v>
      </c>
      <c r="G15" s="355">
        <v>34</v>
      </c>
      <c r="H15" s="356" t="s">
        <v>466</v>
      </c>
      <c r="I15" s="357" t="s">
        <v>412</v>
      </c>
      <c r="J15" s="358" t="s">
        <v>506</v>
      </c>
      <c r="K15" s="358" t="s">
        <v>251</v>
      </c>
      <c r="L15" s="359" t="s">
        <v>253</v>
      </c>
      <c r="M15" s="360">
        <v>10301</v>
      </c>
      <c r="N15" s="360" t="s">
        <v>514</v>
      </c>
      <c r="O15" s="361" t="s">
        <v>491</v>
      </c>
      <c r="P15" s="362">
        <v>2176700</v>
      </c>
      <c r="Q15" s="362">
        <v>2176700</v>
      </c>
      <c r="R15" s="362">
        <v>2176700</v>
      </c>
    </row>
    <row r="16" spans="3:18" s="363" customFormat="1" x14ac:dyDescent="0.25">
      <c r="C16" s="351" t="s">
        <v>513</v>
      </c>
      <c r="D16" s="352" t="s">
        <v>489</v>
      </c>
      <c r="E16" s="353" t="s">
        <v>490</v>
      </c>
      <c r="F16" s="354">
        <v>101010010</v>
      </c>
      <c r="G16" s="355">
        <v>34</v>
      </c>
      <c r="H16" s="356" t="s">
        <v>466</v>
      </c>
      <c r="I16" s="357" t="s">
        <v>412</v>
      </c>
      <c r="J16" s="358" t="s">
        <v>506</v>
      </c>
      <c r="K16" s="358" t="s">
        <v>251</v>
      </c>
      <c r="L16" s="359" t="s">
        <v>413</v>
      </c>
      <c r="M16" s="360">
        <v>10301</v>
      </c>
      <c r="N16" s="360" t="s">
        <v>514</v>
      </c>
      <c r="O16" s="361" t="s">
        <v>491</v>
      </c>
      <c r="P16" s="362">
        <v>7956600</v>
      </c>
      <c r="Q16" s="362">
        <v>7956600</v>
      </c>
      <c r="R16" s="362">
        <v>7956600</v>
      </c>
    </row>
    <row r="17" spans="3:18" s="363" customFormat="1" x14ac:dyDescent="0.25">
      <c r="C17" s="351" t="s">
        <v>513</v>
      </c>
      <c r="D17" s="352" t="s">
        <v>489</v>
      </c>
      <c r="E17" s="353" t="s">
        <v>490</v>
      </c>
      <c r="F17" s="354">
        <v>101010010</v>
      </c>
      <c r="G17" s="355">
        <v>34</v>
      </c>
      <c r="H17" s="356" t="s">
        <v>466</v>
      </c>
      <c r="I17" s="357" t="s">
        <v>409</v>
      </c>
      <c r="J17" s="358" t="s">
        <v>506</v>
      </c>
      <c r="K17" s="358" t="s">
        <v>251</v>
      </c>
      <c r="L17" s="359" t="s">
        <v>410</v>
      </c>
      <c r="M17" s="360">
        <v>10483</v>
      </c>
      <c r="N17" s="360" t="s">
        <v>514</v>
      </c>
      <c r="O17" s="361" t="s">
        <v>491</v>
      </c>
      <c r="P17" s="362">
        <v>3996122</v>
      </c>
      <c r="Q17" s="362">
        <v>3996122</v>
      </c>
      <c r="R17" s="362">
        <v>3996122</v>
      </c>
    </row>
    <row r="18" spans="3:18" x14ac:dyDescent="0.25">
      <c r="C18" s="341" t="s">
        <v>513</v>
      </c>
      <c r="D18" s="342" t="s">
        <v>489</v>
      </c>
      <c r="E18" s="343" t="s">
        <v>490</v>
      </c>
      <c r="F18" s="344">
        <v>101010010</v>
      </c>
      <c r="G18" s="345">
        <v>34</v>
      </c>
      <c r="H18" s="346" t="s">
        <v>466</v>
      </c>
      <c r="I18" s="347" t="s">
        <v>409</v>
      </c>
      <c r="J18" s="348" t="s">
        <v>506</v>
      </c>
      <c r="K18" s="348" t="s">
        <v>251</v>
      </c>
      <c r="L18" s="349" t="s">
        <v>408</v>
      </c>
      <c r="M18" s="235">
        <v>10101</v>
      </c>
      <c r="N18" s="235" t="s">
        <v>514</v>
      </c>
      <c r="O18" s="236" t="s">
        <v>491</v>
      </c>
      <c r="P18" s="350">
        <v>484800</v>
      </c>
      <c r="Q18" s="350">
        <v>484800</v>
      </c>
      <c r="R18" s="350">
        <v>484800</v>
      </c>
    </row>
    <row r="19" spans="3:18" x14ac:dyDescent="0.25">
      <c r="C19" s="341" t="s">
        <v>513</v>
      </c>
      <c r="D19" s="342" t="s">
        <v>489</v>
      </c>
      <c r="E19" s="343" t="s">
        <v>490</v>
      </c>
      <c r="F19" s="344">
        <v>101010010</v>
      </c>
      <c r="G19" s="345">
        <v>34</v>
      </c>
      <c r="H19" s="346" t="s">
        <v>466</v>
      </c>
      <c r="I19" s="347" t="s">
        <v>409</v>
      </c>
      <c r="J19" s="348" t="s">
        <v>506</v>
      </c>
      <c r="K19" s="348" t="s">
        <v>251</v>
      </c>
      <c r="L19" s="349" t="s">
        <v>416</v>
      </c>
      <c r="M19" s="235">
        <v>10483</v>
      </c>
      <c r="N19" s="235" t="s">
        <v>514</v>
      </c>
      <c r="O19" s="236" t="s">
        <v>491</v>
      </c>
      <c r="P19" s="350">
        <v>479600</v>
      </c>
      <c r="Q19" s="350">
        <v>479600</v>
      </c>
      <c r="R19" s="350">
        <v>479600</v>
      </c>
    </row>
    <row r="20" spans="3:18" s="233" customFormat="1" x14ac:dyDescent="0.25">
      <c r="C20" s="300" t="s">
        <v>513</v>
      </c>
      <c r="D20" s="301" t="s">
        <v>489</v>
      </c>
      <c r="E20" s="302" t="s">
        <v>490</v>
      </c>
      <c r="F20" s="303">
        <v>101014300</v>
      </c>
      <c r="G20" s="304">
        <v>34</v>
      </c>
      <c r="H20" s="305" t="s">
        <v>466</v>
      </c>
      <c r="I20" s="306" t="s">
        <v>467</v>
      </c>
      <c r="J20" s="307" t="s">
        <v>403</v>
      </c>
      <c r="K20" s="307" t="s">
        <v>404</v>
      </c>
      <c r="L20" s="308" t="s">
        <v>252</v>
      </c>
      <c r="M20" s="309">
        <v>10101</v>
      </c>
      <c r="N20" s="309" t="s">
        <v>405</v>
      </c>
      <c r="O20" s="310" t="s">
        <v>491</v>
      </c>
      <c r="P20" s="311">
        <v>716501</v>
      </c>
      <c r="Q20" s="311">
        <v>716501</v>
      </c>
      <c r="R20" s="311">
        <v>716501</v>
      </c>
    </row>
    <row r="21" spans="3:18" ht="23.25" x14ac:dyDescent="0.25">
      <c r="C21" s="341" t="s">
        <v>513</v>
      </c>
      <c r="D21" s="342" t="s">
        <v>489</v>
      </c>
      <c r="E21" s="343" t="s">
        <v>490</v>
      </c>
      <c r="F21" s="344">
        <v>101010010</v>
      </c>
      <c r="G21" s="345">
        <v>34</v>
      </c>
      <c r="H21" s="346" t="s">
        <v>466</v>
      </c>
      <c r="I21" s="347" t="s">
        <v>418</v>
      </c>
      <c r="J21" s="348" t="s">
        <v>509</v>
      </c>
      <c r="K21" s="348" t="s">
        <v>251</v>
      </c>
      <c r="L21" s="349" t="s">
        <v>253</v>
      </c>
      <c r="M21" s="235">
        <v>10921</v>
      </c>
      <c r="N21" s="235" t="s">
        <v>514</v>
      </c>
      <c r="O21" s="236" t="s">
        <v>493</v>
      </c>
      <c r="P21" s="350">
        <v>1253800</v>
      </c>
      <c r="Q21" s="297">
        <v>0</v>
      </c>
      <c r="R21" s="297">
        <v>0</v>
      </c>
    </row>
    <row r="22" spans="3:18" ht="23.25" x14ac:dyDescent="0.25">
      <c r="C22" s="341" t="s">
        <v>513</v>
      </c>
      <c r="D22" s="342" t="s">
        <v>489</v>
      </c>
      <c r="E22" s="343" t="s">
        <v>490</v>
      </c>
      <c r="F22" s="344">
        <v>101010010</v>
      </c>
      <c r="G22" s="345">
        <v>34</v>
      </c>
      <c r="H22" s="346" t="s">
        <v>466</v>
      </c>
      <c r="I22" s="347" t="s">
        <v>421</v>
      </c>
      <c r="J22" s="348" t="s">
        <v>509</v>
      </c>
      <c r="K22" s="348" t="s">
        <v>251</v>
      </c>
      <c r="L22" s="349" t="s">
        <v>253</v>
      </c>
      <c r="M22" s="235">
        <v>10305</v>
      </c>
      <c r="N22" s="235" t="s">
        <v>514</v>
      </c>
      <c r="O22" s="236" t="s">
        <v>494</v>
      </c>
      <c r="P22" s="350">
        <v>216000</v>
      </c>
      <c r="Q22" s="297">
        <v>0</v>
      </c>
      <c r="R22" s="297">
        <v>0</v>
      </c>
    </row>
    <row r="23" spans="3:18" x14ac:dyDescent="0.25">
      <c r="C23" s="298" t="s">
        <v>259</v>
      </c>
      <c r="D23" s="298"/>
      <c r="E23" s="298"/>
      <c r="F23" s="298"/>
      <c r="G23" s="374" t="s">
        <v>259</v>
      </c>
      <c r="H23" s="374"/>
      <c r="I23" s="374"/>
      <c r="J23" s="374"/>
      <c r="K23" s="374"/>
      <c r="L23" s="374"/>
      <c r="M23" s="374"/>
      <c r="N23" s="374"/>
      <c r="O23" s="374"/>
      <c r="P23" s="299">
        <f>SUM(P5:P22)</f>
        <v>21336475</v>
      </c>
      <c r="Q23" s="299">
        <f>SUM(Q5:Q22)</f>
        <v>19969398</v>
      </c>
      <c r="R23" s="299">
        <f>SUM(R5:R22)</f>
        <v>20870198</v>
      </c>
    </row>
    <row r="24" spans="3:18" x14ac:dyDescent="0.25">
      <c r="Q24" s="364">
        <f>Q23-Q20</f>
        <v>19252897</v>
      </c>
    </row>
    <row r="25" spans="3:18" x14ac:dyDescent="0.25">
      <c r="Q25" s="365">
        <f>Q24-Q23</f>
        <v>-716501</v>
      </c>
    </row>
  </sheetData>
  <autoFilter ref="C4:R23"/>
  <mergeCells count="11">
    <mergeCell ref="C3:C4"/>
    <mergeCell ref="D3:D4"/>
    <mergeCell ref="E3:E4"/>
    <mergeCell ref="F3:F4"/>
    <mergeCell ref="G3:K3"/>
    <mergeCell ref="G23:O23"/>
    <mergeCell ref="O3:O4"/>
    <mergeCell ref="P3:P4"/>
    <mergeCell ref="Q3:Q4"/>
    <mergeCell ref="R3:R4"/>
    <mergeCell ref="L3:N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AR1053"/>
  <sheetViews>
    <sheetView view="pageBreakPreview" topLeftCell="A7" zoomScaleNormal="100" zoomScaleSheetLayoutView="100" workbookViewId="0">
      <selection activeCell="D6" sqref="D6:E6"/>
    </sheetView>
  </sheetViews>
  <sheetFormatPr defaultColWidth="9.140625" defaultRowHeight="15" x14ac:dyDescent="0.25"/>
  <cols>
    <col min="1" max="1" width="35" style="2" customWidth="1"/>
    <col min="2" max="2" width="53.5703125" style="2" customWidth="1"/>
    <col min="3" max="4" width="9.140625" style="2"/>
    <col min="5" max="5" width="19.7109375" style="2" customWidth="1"/>
    <col min="6" max="16384" width="9.140625" style="2"/>
  </cols>
  <sheetData>
    <row r="1" spans="1:5" x14ac:dyDescent="0.25">
      <c r="A1" s="384"/>
      <c r="B1" s="384"/>
      <c r="C1" s="386" t="s">
        <v>0</v>
      </c>
      <c r="D1" s="386"/>
      <c r="E1" s="386"/>
    </row>
    <row r="2" spans="1:5" ht="38.25" customHeight="1" x14ac:dyDescent="0.25">
      <c r="A2" s="384"/>
      <c r="B2" s="384"/>
      <c r="C2" s="386" t="s">
        <v>511</v>
      </c>
      <c r="D2" s="386"/>
      <c r="E2" s="386"/>
    </row>
    <row r="3" spans="1:5" ht="25.5" customHeight="1" x14ac:dyDescent="0.25">
      <c r="A3" s="384"/>
      <c r="B3" s="384"/>
      <c r="C3" s="386" t="s">
        <v>1</v>
      </c>
      <c r="D3" s="386"/>
      <c r="E3" s="386"/>
    </row>
    <row r="4" spans="1:5" ht="53.45" customHeight="1" x14ac:dyDescent="0.25">
      <c r="A4" s="384"/>
      <c r="B4" s="384"/>
      <c r="C4" s="386" t="s">
        <v>510</v>
      </c>
      <c r="D4" s="386"/>
      <c r="E4" s="386"/>
    </row>
    <row r="5" spans="1:5" x14ac:dyDescent="0.25">
      <c r="A5" s="384"/>
      <c r="B5" s="384"/>
      <c r="C5" s="386" t="s">
        <v>2</v>
      </c>
      <c r="D5" s="386"/>
      <c r="E5" s="386"/>
    </row>
    <row r="6" spans="1:5" x14ac:dyDescent="0.25">
      <c r="A6" s="384"/>
      <c r="B6" s="384"/>
      <c r="C6" s="17" t="s">
        <v>3</v>
      </c>
      <c r="D6" s="387" t="s">
        <v>512</v>
      </c>
      <c r="E6" s="387"/>
    </row>
    <row r="7" spans="1:5" ht="25.5" customHeight="1" x14ac:dyDescent="0.25">
      <c r="A7" s="384"/>
      <c r="B7" s="384"/>
      <c r="C7" s="17" t="s">
        <v>4</v>
      </c>
      <c r="D7" s="386" t="s">
        <v>5</v>
      </c>
      <c r="E7" s="386"/>
    </row>
    <row r="8" spans="1:5" x14ac:dyDescent="0.25">
      <c r="A8" s="384"/>
      <c r="B8" s="384"/>
      <c r="C8" s="386" t="s">
        <v>6</v>
      </c>
      <c r="D8" s="386"/>
      <c r="E8" s="386"/>
    </row>
    <row r="9" spans="1:5" x14ac:dyDescent="0.25">
      <c r="A9" s="384"/>
      <c r="B9" s="384"/>
      <c r="C9" s="384"/>
      <c r="D9" s="384"/>
      <c r="E9" s="384"/>
    </row>
    <row r="10" spans="1:5" ht="15.75" thickBot="1" x14ac:dyDescent="0.3">
      <c r="A10" s="384"/>
      <c r="B10" s="17" t="s">
        <v>496</v>
      </c>
      <c r="C10" s="384"/>
      <c r="D10" s="384"/>
      <c r="E10" s="384"/>
    </row>
    <row r="11" spans="1:5" ht="27.75" customHeight="1" thickBot="1" x14ac:dyDescent="0.3">
      <c r="A11" s="384"/>
      <c r="B11" s="17" t="s">
        <v>495</v>
      </c>
      <c r="C11" s="384"/>
      <c r="D11" s="385"/>
      <c r="E11" s="10" t="s">
        <v>7</v>
      </c>
    </row>
    <row r="12" spans="1:5" ht="15.75" thickBot="1" x14ac:dyDescent="0.3">
      <c r="A12" s="384"/>
      <c r="B12" s="278" t="s">
        <v>18</v>
      </c>
      <c r="C12" s="382" t="s">
        <v>8</v>
      </c>
      <c r="D12" s="383"/>
      <c r="E12" s="3"/>
    </row>
    <row r="13" spans="1:5" ht="27.75" customHeight="1" thickBot="1" x14ac:dyDescent="0.3">
      <c r="A13" s="384" t="s">
        <v>9</v>
      </c>
      <c r="B13" s="386" t="s">
        <v>10</v>
      </c>
      <c r="C13" s="382" t="s">
        <v>11</v>
      </c>
      <c r="D13" s="383"/>
      <c r="E13" s="3"/>
    </row>
    <row r="14" spans="1:5" ht="24" customHeight="1" thickBot="1" x14ac:dyDescent="0.3">
      <c r="A14" s="384"/>
      <c r="B14" s="386"/>
      <c r="C14" s="382" t="s">
        <v>12</v>
      </c>
      <c r="D14" s="383"/>
      <c r="E14" s="3"/>
    </row>
    <row r="15" spans="1:5" ht="25.5" customHeight="1" thickBot="1" x14ac:dyDescent="0.3">
      <c r="A15" s="384"/>
      <c r="B15" s="386"/>
      <c r="C15" s="382" t="s">
        <v>11</v>
      </c>
      <c r="D15" s="383"/>
      <c r="E15" s="3"/>
    </row>
    <row r="16" spans="1:5" ht="15.75" thickBot="1" x14ac:dyDescent="0.3">
      <c r="A16" s="18" t="s">
        <v>13</v>
      </c>
      <c r="B16" s="17" t="s">
        <v>10</v>
      </c>
      <c r="C16" s="382" t="s">
        <v>14</v>
      </c>
      <c r="D16" s="383"/>
      <c r="E16" s="71"/>
    </row>
    <row r="17" spans="1:5" ht="15.75" thickBot="1" x14ac:dyDescent="0.3">
      <c r="A17" s="18"/>
      <c r="B17" s="18"/>
      <c r="C17" s="382" t="s">
        <v>15</v>
      </c>
      <c r="D17" s="383"/>
      <c r="E17" s="71"/>
    </row>
    <row r="18" spans="1:5" ht="15.75" thickBot="1" x14ac:dyDescent="0.3">
      <c r="A18" s="18" t="s">
        <v>16</v>
      </c>
      <c r="B18" s="18"/>
      <c r="C18" s="382" t="s">
        <v>17</v>
      </c>
      <c r="D18" s="383"/>
      <c r="E18" s="19">
        <v>383</v>
      </c>
    </row>
    <row r="19" spans="1:5" x14ac:dyDescent="0.25">
      <c r="A19" s="20"/>
      <c r="B19" s="20"/>
      <c r="C19" s="20"/>
      <c r="D19" s="20"/>
      <c r="E19" s="20"/>
    </row>
    <row r="20" spans="1:5" x14ac:dyDescent="0.25">
      <c r="A20" s="16"/>
      <c r="B20" s="278"/>
    </row>
    <row r="1053" spans="10860:10860" x14ac:dyDescent="0.25">
      <c r="PAR1053" s="21"/>
    </row>
  </sheetData>
  <mergeCells count="22">
    <mergeCell ref="A1:A12"/>
    <mergeCell ref="B1:B9"/>
    <mergeCell ref="C1:E1"/>
    <mergeCell ref="C2:E2"/>
    <mergeCell ref="C3:E3"/>
    <mergeCell ref="C4:E4"/>
    <mergeCell ref="C5:E5"/>
    <mergeCell ref="D6:E6"/>
    <mergeCell ref="D7:E7"/>
    <mergeCell ref="C8:E8"/>
    <mergeCell ref="A13:A15"/>
    <mergeCell ref="B13:B15"/>
    <mergeCell ref="C13:D13"/>
    <mergeCell ref="C14:D14"/>
    <mergeCell ref="C15:D15"/>
    <mergeCell ref="C16:D16"/>
    <mergeCell ref="C17:D17"/>
    <mergeCell ref="C18:D18"/>
    <mergeCell ref="C9:E9"/>
    <mergeCell ref="C10:E10"/>
    <mergeCell ref="C11:D11"/>
    <mergeCell ref="C12:D12"/>
  </mergeCells>
  <hyperlinks>
    <hyperlink ref="E18"/>
  </hyperlinks>
  <pageMargins left="0.7" right="0.7" top="0.75" bottom="0.75" header="0.3" footer="0.3"/>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8"/>
  <sheetViews>
    <sheetView view="pageBreakPreview" zoomScale="85" zoomScaleNormal="85" zoomScaleSheetLayoutView="85" workbookViewId="0">
      <pane xSplit="2" ySplit="7" topLeftCell="C8" activePane="bottomRight" state="frozen"/>
      <selection pane="topRight" activeCell="C1" sqref="C1"/>
      <selection pane="bottomLeft" activeCell="A8" sqref="A8"/>
      <selection pane="bottomRight" activeCell="K93" sqref="K93"/>
    </sheetView>
  </sheetViews>
  <sheetFormatPr defaultColWidth="9.140625" defaultRowHeight="15" x14ac:dyDescent="0.25"/>
  <cols>
    <col min="1" max="1" width="42" style="2" customWidth="1"/>
    <col min="2" max="2" width="9.140625" style="2"/>
    <col min="3" max="3" width="11.7109375" style="2" customWidth="1"/>
    <col min="4" max="4" width="9.140625" style="2" customWidth="1"/>
    <col min="5" max="12" width="15.28515625" style="2" customWidth="1"/>
    <col min="13" max="16384" width="9.140625" style="2"/>
  </cols>
  <sheetData>
    <row r="3" spans="1:12" ht="15.75" thickBot="1" x14ac:dyDescent="0.3"/>
    <row r="4" spans="1:12" ht="15.75" thickBot="1" x14ac:dyDescent="0.3">
      <c r="A4" s="390" t="s">
        <v>19</v>
      </c>
      <c r="B4" s="390" t="s">
        <v>20</v>
      </c>
      <c r="C4" s="401" t="s">
        <v>21</v>
      </c>
      <c r="D4" s="401" t="s">
        <v>22</v>
      </c>
      <c r="E4" s="404" t="s">
        <v>23</v>
      </c>
      <c r="F4" s="405"/>
      <c r="G4" s="405"/>
      <c r="H4" s="405"/>
      <c r="I4" s="405"/>
      <c r="J4" s="405"/>
      <c r="K4" s="405"/>
      <c r="L4" s="406"/>
    </row>
    <row r="5" spans="1:12" ht="15.75" thickBot="1" x14ac:dyDescent="0.3">
      <c r="A5" s="400"/>
      <c r="B5" s="400"/>
      <c r="C5" s="402"/>
      <c r="D5" s="402"/>
      <c r="E5" s="1" t="s">
        <v>115</v>
      </c>
      <c r="F5" s="404" t="s">
        <v>24</v>
      </c>
      <c r="G5" s="405"/>
      <c r="H5" s="405"/>
      <c r="I5" s="406"/>
      <c r="J5" s="1" t="s">
        <v>481</v>
      </c>
      <c r="K5" s="1" t="s">
        <v>502</v>
      </c>
      <c r="L5" s="390" t="s">
        <v>25</v>
      </c>
    </row>
    <row r="6" spans="1:12" ht="77.25" thickBot="1" x14ac:dyDescent="0.3">
      <c r="A6" s="391"/>
      <c r="B6" s="391"/>
      <c r="C6" s="403"/>
      <c r="D6" s="403"/>
      <c r="E6" s="1" t="s">
        <v>26</v>
      </c>
      <c r="F6" s="1" t="s">
        <v>27</v>
      </c>
      <c r="G6" s="1" t="s">
        <v>28</v>
      </c>
      <c r="H6" s="1" t="s">
        <v>29</v>
      </c>
      <c r="I6" s="1" t="s">
        <v>30</v>
      </c>
      <c r="J6" s="1" t="s">
        <v>31</v>
      </c>
      <c r="K6" s="1" t="s">
        <v>32</v>
      </c>
      <c r="L6" s="391"/>
    </row>
    <row r="7" spans="1:12" ht="15.75" thickBot="1" x14ac:dyDescent="0.3">
      <c r="A7" s="211">
        <v>1</v>
      </c>
      <c r="B7" s="1">
        <v>2</v>
      </c>
      <c r="C7" s="1">
        <v>3</v>
      </c>
      <c r="D7" s="1">
        <v>4</v>
      </c>
      <c r="E7" s="1">
        <v>5</v>
      </c>
      <c r="F7" s="1">
        <v>6</v>
      </c>
      <c r="G7" s="1">
        <v>7</v>
      </c>
      <c r="H7" s="3"/>
      <c r="I7" s="1">
        <v>8</v>
      </c>
      <c r="J7" s="1">
        <v>9</v>
      </c>
      <c r="K7" s="1">
        <v>10</v>
      </c>
      <c r="L7" s="1">
        <v>11</v>
      </c>
    </row>
    <row r="8" spans="1:12" ht="30.75" thickBot="1" x14ac:dyDescent="0.3">
      <c r="A8" s="4" t="s">
        <v>33</v>
      </c>
      <c r="B8" s="1">
        <v>1</v>
      </c>
      <c r="C8" s="1" t="s">
        <v>34</v>
      </c>
      <c r="D8" s="1" t="s">
        <v>34</v>
      </c>
      <c r="E8" s="56">
        <f>F8+G8+H8+I8</f>
        <v>0</v>
      </c>
      <c r="F8" s="62">
        <v>0</v>
      </c>
      <c r="G8" s="62">
        <v>0</v>
      </c>
      <c r="H8" s="62">
        <v>0</v>
      </c>
      <c r="I8" s="62">
        <v>0</v>
      </c>
      <c r="J8" s="62">
        <v>0</v>
      </c>
      <c r="K8" s="62">
        <v>0</v>
      </c>
      <c r="L8" s="56"/>
    </row>
    <row r="9" spans="1:12" ht="30.75" thickBot="1" x14ac:dyDescent="0.3">
      <c r="A9" s="4" t="s">
        <v>35</v>
      </c>
      <c r="B9" s="1">
        <v>2</v>
      </c>
      <c r="C9" s="1" t="s">
        <v>34</v>
      </c>
      <c r="D9" s="1" t="s">
        <v>34</v>
      </c>
      <c r="E9" s="56">
        <f>F9+G9+H9+I9</f>
        <v>0</v>
      </c>
      <c r="F9" s="62">
        <f>F8+F10-F35</f>
        <v>0</v>
      </c>
      <c r="G9" s="62">
        <f t="shared" ref="G9:K9" si="0">G8+G10-G35</f>
        <v>0</v>
      </c>
      <c r="H9" s="62">
        <f t="shared" si="0"/>
        <v>0</v>
      </c>
      <c r="I9" s="62">
        <f t="shared" si="0"/>
        <v>0</v>
      </c>
      <c r="J9" s="62">
        <f t="shared" si="0"/>
        <v>0</v>
      </c>
      <c r="K9" s="62">
        <f t="shared" si="0"/>
        <v>0</v>
      </c>
      <c r="L9" s="56"/>
    </row>
    <row r="10" spans="1:12" ht="15.75" thickBot="1" x14ac:dyDescent="0.3">
      <c r="A10" s="30" t="s">
        <v>36</v>
      </c>
      <c r="B10" s="31">
        <v>1000</v>
      </c>
      <c r="C10" s="31"/>
      <c r="D10" s="31"/>
      <c r="E10" s="57">
        <f>F10+G10+H10+I10</f>
        <v>20619974</v>
      </c>
      <c r="F10" s="67">
        <f>F11+F14+F18+F20+F25+F31</f>
        <v>19150174</v>
      </c>
      <c r="G10" s="67">
        <f t="shared" ref="G10:H10" si="1">G11+G14+G18+G20+G25+G31</f>
        <v>0</v>
      </c>
      <c r="H10" s="67">
        <f t="shared" si="1"/>
        <v>1469800</v>
      </c>
      <c r="I10" s="67">
        <f>I11+I14+I18+I20+I25+I31</f>
        <v>0</v>
      </c>
      <c r="J10" s="67">
        <f>J11+J14+J18+J20+J25+J31</f>
        <v>19702897</v>
      </c>
      <c r="K10" s="67">
        <f>K11+K14+K18+K20+K25+K31</f>
        <v>20603697</v>
      </c>
      <c r="L10" s="57"/>
    </row>
    <row r="11" spans="1:12" x14ac:dyDescent="0.25">
      <c r="A11" s="6" t="s">
        <v>37</v>
      </c>
      <c r="B11" s="390">
        <v>1100</v>
      </c>
      <c r="C11" s="390">
        <v>120</v>
      </c>
      <c r="D11" s="390"/>
      <c r="E11" s="392">
        <f>F11+G11+H11+I11</f>
        <v>0</v>
      </c>
      <c r="F11" s="388">
        <f>F13</f>
        <v>0</v>
      </c>
      <c r="G11" s="388">
        <f t="shared" ref="G11:I11" si="2">G13</f>
        <v>0</v>
      </c>
      <c r="H11" s="388">
        <f t="shared" si="2"/>
        <v>0</v>
      </c>
      <c r="I11" s="388">
        <f t="shared" si="2"/>
        <v>0</v>
      </c>
      <c r="J11" s="388">
        <f t="shared" ref="J11:K11" si="3">J13</f>
        <v>0</v>
      </c>
      <c r="K11" s="388">
        <f t="shared" si="3"/>
        <v>0</v>
      </c>
      <c r="L11" s="392"/>
    </row>
    <row r="12" spans="1:12" ht="15.75" thickBot="1" x14ac:dyDescent="0.3">
      <c r="A12" s="7" t="s">
        <v>38</v>
      </c>
      <c r="B12" s="391"/>
      <c r="C12" s="391"/>
      <c r="D12" s="391"/>
      <c r="E12" s="393"/>
      <c r="F12" s="389"/>
      <c r="G12" s="389"/>
      <c r="H12" s="389"/>
      <c r="I12" s="389"/>
      <c r="J12" s="389"/>
      <c r="K12" s="389"/>
      <c r="L12" s="393"/>
    </row>
    <row r="13" spans="1:12" ht="15.75" thickBot="1" x14ac:dyDescent="0.3">
      <c r="A13" s="8" t="s">
        <v>37</v>
      </c>
      <c r="B13" s="9">
        <v>1110</v>
      </c>
      <c r="C13" s="9"/>
      <c r="D13" s="9"/>
      <c r="E13" s="58">
        <f t="shared" ref="E13:E20" si="4">F13+G13+H13+I13</f>
        <v>0</v>
      </c>
      <c r="F13" s="68"/>
      <c r="G13" s="68"/>
      <c r="H13" s="68"/>
      <c r="I13" s="68"/>
      <c r="J13" s="68"/>
      <c r="K13" s="68"/>
      <c r="L13" s="58"/>
    </row>
    <row r="14" spans="1:12" ht="26.25" thickBot="1" x14ac:dyDescent="0.3">
      <c r="A14" s="7" t="s">
        <v>39</v>
      </c>
      <c r="B14" s="212">
        <v>1200</v>
      </c>
      <c r="C14" s="212">
        <v>130</v>
      </c>
      <c r="D14" s="212"/>
      <c r="E14" s="59">
        <f t="shared" si="4"/>
        <v>19150174</v>
      </c>
      <c r="F14" s="69">
        <f>F15+F16+F17</f>
        <v>19150174</v>
      </c>
      <c r="G14" s="69">
        <f t="shared" ref="G14:I14" si="5">G15+G16+G17</f>
        <v>0</v>
      </c>
      <c r="H14" s="69">
        <f t="shared" si="5"/>
        <v>0</v>
      </c>
      <c r="I14" s="69">
        <f t="shared" si="5"/>
        <v>0</v>
      </c>
      <c r="J14" s="69">
        <f t="shared" ref="J14" si="6">J15+J16+J17</f>
        <v>19702897</v>
      </c>
      <c r="K14" s="69">
        <f>K15+K16+K17</f>
        <v>20603697</v>
      </c>
      <c r="L14" s="59"/>
    </row>
    <row r="15" spans="1:12" ht="15.75" thickBot="1" x14ac:dyDescent="0.3">
      <c r="A15" s="8" t="s">
        <v>37</v>
      </c>
      <c r="B15" s="1">
        <v>1210</v>
      </c>
      <c r="C15" s="1">
        <v>130</v>
      </c>
      <c r="D15" s="1"/>
      <c r="E15" s="56">
        <f t="shared" si="4"/>
        <v>19150174</v>
      </c>
      <c r="F15" s="62">
        <f>'МЗ 2024'!K40</f>
        <v>19150174</v>
      </c>
      <c r="G15" s="62"/>
      <c r="H15" s="62"/>
      <c r="I15" s="62"/>
      <c r="J15" s="62">
        <f>'МЗ 2025'!K40+внебюджет!B9</f>
        <v>19702897</v>
      </c>
      <c r="K15" s="62">
        <f>'МЗ 2026'!K40+внебюджет!B9</f>
        <v>20603697</v>
      </c>
      <c r="L15" s="56"/>
    </row>
    <row r="16" spans="1:12" ht="15.75" thickBot="1" x14ac:dyDescent="0.3">
      <c r="A16" s="5"/>
      <c r="B16" s="1">
        <v>1220</v>
      </c>
      <c r="C16" s="1">
        <v>130</v>
      </c>
      <c r="D16" s="1"/>
      <c r="E16" s="56">
        <f t="shared" si="4"/>
        <v>0</v>
      </c>
      <c r="F16" s="62"/>
      <c r="G16" s="62"/>
      <c r="H16" s="62"/>
      <c r="I16" s="62"/>
      <c r="J16" s="62"/>
      <c r="K16" s="62"/>
      <c r="L16" s="56"/>
    </row>
    <row r="17" spans="1:12" ht="15.75" thickBot="1" x14ac:dyDescent="0.3">
      <c r="A17" s="5"/>
      <c r="B17" s="1">
        <v>1230</v>
      </c>
      <c r="C17" s="1">
        <v>130</v>
      </c>
      <c r="D17" s="1"/>
      <c r="E17" s="56">
        <f t="shared" si="4"/>
        <v>0</v>
      </c>
      <c r="F17" s="62"/>
      <c r="G17" s="62"/>
      <c r="H17" s="62"/>
      <c r="I17" s="62"/>
      <c r="J17" s="62"/>
      <c r="K17" s="62"/>
      <c r="L17" s="56"/>
    </row>
    <row r="18" spans="1:12" ht="26.25" thickBot="1" x14ac:dyDescent="0.3">
      <c r="A18" s="7" t="s">
        <v>40</v>
      </c>
      <c r="B18" s="1">
        <v>1300</v>
      </c>
      <c r="C18" s="1">
        <v>140</v>
      </c>
      <c r="D18" s="1"/>
      <c r="E18" s="56">
        <f t="shared" si="4"/>
        <v>0</v>
      </c>
      <c r="F18" s="62">
        <f>F19</f>
        <v>0</v>
      </c>
      <c r="G18" s="62">
        <f t="shared" ref="G18:I18" si="7">G19</f>
        <v>0</v>
      </c>
      <c r="H18" s="62">
        <f t="shared" si="7"/>
        <v>0</v>
      </c>
      <c r="I18" s="62">
        <f t="shared" si="7"/>
        <v>0</v>
      </c>
      <c r="J18" s="62">
        <f t="shared" ref="J18" si="8">J19</f>
        <v>0</v>
      </c>
      <c r="K18" s="62">
        <f t="shared" ref="K18" si="9">K19</f>
        <v>0</v>
      </c>
      <c r="L18" s="56"/>
    </row>
    <row r="19" spans="1:12" ht="15.75" thickBot="1" x14ac:dyDescent="0.3">
      <c r="A19" s="8" t="s">
        <v>37</v>
      </c>
      <c r="B19" s="9">
        <v>1310</v>
      </c>
      <c r="C19" s="9">
        <v>140</v>
      </c>
      <c r="D19" s="9"/>
      <c r="E19" s="58">
        <f t="shared" si="4"/>
        <v>0</v>
      </c>
      <c r="F19" s="68"/>
      <c r="G19" s="68"/>
      <c r="H19" s="68"/>
      <c r="I19" s="68"/>
      <c r="J19" s="68"/>
      <c r="K19" s="68"/>
      <c r="L19" s="58"/>
    </row>
    <row r="20" spans="1:12" ht="15.75" thickBot="1" x14ac:dyDescent="0.3">
      <c r="A20" s="7" t="s">
        <v>41</v>
      </c>
      <c r="B20" s="212">
        <v>1400</v>
      </c>
      <c r="C20" s="212">
        <v>150</v>
      </c>
      <c r="D20" s="212"/>
      <c r="E20" s="59">
        <f t="shared" si="4"/>
        <v>1469800</v>
      </c>
      <c r="F20" s="69">
        <f>F21+F23+F24</f>
        <v>0</v>
      </c>
      <c r="G20" s="69">
        <f t="shared" ref="G20:I20" si="10">G21+G23+G24</f>
        <v>0</v>
      </c>
      <c r="H20" s="69">
        <f t="shared" si="10"/>
        <v>1469800</v>
      </c>
      <c r="I20" s="69">
        <f t="shared" si="10"/>
        <v>0</v>
      </c>
      <c r="J20" s="69">
        <f t="shared" ref="J20" si="11">J21+J23+J24</f>
        <v>0</v>
      </c>
      <c r="K20" s="69">
        <f t="shared" ref="K20" si="12">K21+K23+K24</f>
        <v>0</v>
      </c>
      <c r="L20" s="59"/>
    </row>
    <row r="21" spans="1:12" x14ac:dyDescent="0.25">
      <c r="A21" s="11" t="s">
        <v>37</v>
      </c>
      <c r="B21" s="390">
        <v>1410</v>
      </c>
      <c r="C21" s="390">
        <v>150</v>
      </c>
      <c r="D21" s="390"/>
      <c r="E21" s="392">
        <f t="shared" ref="E21:E22" si="13">F21+G21+H21+I21</f>
        <v>1469800</v>
      </c>
      <c r="F21" s="388"/>
      <c r="G21" s="388"/>
      <c r="H21" s="388">
        <f>'МЗ 2024'!K301</f>
        <v>1469800</v>
      </c>
      <c r="I21" s="388"/>
      <c r="J21" s="388"/>
      <c r="K21" s="388"/>
      <c r="L21" s="392"/>
    </row>
    <row r="22" spans="1:12" ht="15.75" thickBot="1" x14ac:dyDescent="0.3">
      <c r="A22" s="8" t="s">
        <v>42</v>
      </c>
      <c r="B22" s="391"/>
      <c r="C22" s="391"/>
      <c r="D22" s="391"/>
      <c r="E22" s="393">
        <f t="shared" si="13"/>
        <v>0</v>
      </c>
      <c r="F22" s="389"/>
      <c r="G22" s="389"/>
      <c r="H22" s="389"/>
      <c r="I22" s="389"/>
      <c r="J22" s="389"/>
      <c r="K22" s="389"/>
      <c r="L22" s="393"/>
    </row>
    <row r="23" spans="1:12" ht="26.25" thickBot="1" x14ac:dyDescent="0.3">
      <c r="A23" s="8" t="s">
        <v>43</v>
      </c>
      <c r="B23" s="1">
        <v>1420</v>
      </c>
      <c r="C23" s="1">
        <v>150</v>
      </c>
      <c r="D23" s="1"/>
      <c r="E23" s="56">
        <f t="shared" ref="E23:E31" si="14">F23+G23+H23+I23</f>
        <v>0</v>
      </c>
      <c r="F23" s="62"/>
      <c r="G23" s="62"/>
      <c r="H23" s="62"/>
      <c r="I23" s="62"/>
      <c r="J23" s="62"/>
      <c r="K23" s="62"/>
      <c r="L23" s="56"/>
    </row>
    <row r="24" spans="1:12" ht="15.75" thickBot="1" x14ac:dyDescent="0.3">
      <c r="A24" s="5"/>
      <c r="B24" s="1"/>
      <c r="C24" s="1"/>
      <c r="D24" s="1"/>
      <c r="E24" s="56">
        <f t="shared" si="14"/>
        <v>0</v>
      </c>
      <c r="F24" s="62"/>
      <c r="G24" s="62"/>
      <c r="H24" s="62"/>
      <c r="I24" s="62"/>
      <c r="J24" s="62"/>
      <c r="K24" s="62"/>
      <c r="L24" s="56"/>
    </row>
    <row r="25" spans="1:12" ht="15.75" thickBot="1" x14ac:dyDescent="0.3">
      <c r="A25" s="7" t="s">
        <v>44</v>
      </c>
      <c r="B25" s="1">
        <v>1500</v>
      </c>
      <c r="C25" s="1">
        <v>180</v>
      </c>
      <c r="D25" s="1"/>
      <c r="E25" s="56">
        <f t="shared" si="14"/>
        <v>0</v>
      </c>
      <c r="F25" s="62">
        <f>F26+F27</f>
        <v>0</v>
      </c>
      <c r="G25" s="62">
        <f t="shared" ref="G25:I25" si="15">G26+G27</f>
        <v>0</v>
      </c>
      <c r="H25" s="62">
        <f t="shared" si="15"/>
        <v>0</v>
      </c>
      <c r="I25" s="62">
        <f t="shared" si="15"/>
        <v>0</v>
      </c>
      <c r="J25" s="62">
        <f t="shared" ref="J25" si="16">J26+J27</f>
        <v>0</v>
      </c>
      <c r="K25" s="62">
        <f t="shared" ref="K25" si="17">K26+K27</f>
        <v>0</v>
      </c>
      <c r="L25" s="56"/>
    </row>
    <row r="26" spans="1:12" ht="15.75" thickBot="1" x14ac:dyDescent="0.3">
      <c r="A26" s="8" t="s">
        <v>37</v>
      </c>
      <c r="B26" s="1"/>
      <c r="C26" s="1"/>
      <c r="D26" s="1"/>
      <c r="E26" s="56">
        <f t="shared" si="14"/>
        <v>0</v>
      </c>
      <c r="F26" s="62"/>
      <c r="G26" s="62"/>
      <c r="H26" s="62"/>
      <c r="I26" s="62"/>
      <c r="J26" s="62">
        <f>внебюджет!B8</f>
        <v>0</v>
      </c>
      <c r="K26" s="62">
        <f>внебюджет!B8</f>
        <v>0</v>
      </c>
      <c r="L26" s="56"/>
    </row>
    <row r="27" spans="1:12" ht="15.75" thickBot="1" x14ac:dyDescent="0.3">
      <c r="A27" s="5"/>
      <c r="B27" s="1"/>
      <c r="C27" s="1"/>
      <c r="D27" s="1"/>
      <c r="E27" s="56">
        <f t="shared" si="14"/>
        <v>0</v>
      </c>
      <c r="F27" s="62"/>
      <c r="G27" s="62"/>
      <c r="H27" s="62"/>
      <c r="I27" s="62"/>
      <c r="J27" s="62"/>
      <c r="K27" s="62"/>
      <c r="L27" s="56"/>
    </row>
    <row r="28" spans="1:12" ht="15.75" thickBot="1" x14ac:dyDescent="0.3">
      <c r="A28" s="7" t="s">
        <v>45</v>
      </c>
      <c r="B28" s="1">
        <v>1900</v>
      </c>
      <c r="C28" s="1"/>
      <c r="D28" s="1"/>
      <c r="E28" s="56">
        <f t="shared" si="14"/>
        <v>0</v>
      </c>
      <c r="F28" s="62"/>
      <c r="G28" s="62"/>
      <c r="H28" s="62"/>
      <c r="I28" s="62"/>
      <c r="J28" s="62"/>
      <c r="K28" s="62"/>
      <c r="L28" s="56"/>
    </row>
    <row r="29" spans="1:12" ht="15.75" thickBot="1" x14ac:dyDescent="0.3">
      <c r="A29" s="8" t="s">
        <v>37</v>
      </c>
      <c r="B29" s="1"/>
      <c r="C29" s="1"/>
      <c r="D29" s="1"/>
      <c r="E29" s="56">
        <f t="shared" si="14"/>
        <v>0</v>
      </c>
      <c r="F29" s="62"/>
      <c r="G29" s="62"/>
      <c r="H29" s="62"/>
      <c r="I29" s="62"/>
      <c r="J29" s="62"/>
      <c r="K29" s="62"/>
      <c r="L29" s="56"/>
    </row>
    <row r="30" spans="1:12" ht="15.75" thickBot="1" x14ac:dyDescent="0.3">
      <c r="A30" s="5"/>
      <c r="B30" s="1"/>
      <c r="C30" s="1"/>
      <c r="D30" s="1"/>
      <c r="E30" s="56">
        <f t="shared" si="14"/>
        <v>0</v>
      </c>
      <c r="F30" s="62"/>
      <c r="G30" s="62"/>
      <c r="H30" s="62"/>
      <c r="I30" s="62"/>
      <c r="J30" s="62"/>
      <c r="K30" s="62"/>
      <c r="L30" s="56"/>
    </row>
    <row r="31" spans="1:12" ht="15.75" thickBot="1" x14ac:dyDescent="0.3">
      <c r="A31" s="12" t="s">
        <v>46</v>
      </c>
      <c r="B31" s="1">
        <v>1980</v>
      </c>
      <c r="C31" s="1" t="s">
        <v>34</v>
      </c>
      <c r="D31" s="1"/>
      <c r="E31" s="56">
        <f t="shared" si="14"/>
        <v>0</v>
      </c>
      <c r="F31" s="62">
        <f>F32+F34</f>
        <v>0</v>
      </c>
      <c r="G31" s="62">
        <f t="shared" ref="G31:I31" si="18">G32+G34</f>
        <v>0</v>
      </c>
      <c r="H31" s="62">
        <f t="shared" si="18"/>
        <v>0</v>
      </c>
      <c r="I31" s="62">
        <f t="shared" si="18"/>
        <v>0</v>
      </c>
      <c r="J31" s="62">
        <f t="shared" ref="J31" si="19">J32+J34</f>
        <v>0</v>
      </c>
      <c r="K31" s="62">
        <f t="shared" ref="K31" si="20">K32+K34</f>
        <v>0</v>
      </c>
      <c r="L31" s="56"/>
    </row>
    <row r="32" spans="1:12" x14ac:dyDescent="0.25">
      <c r="A32" s="11" t="s">
        <v>47</v>
      </c>
      <c r="B32" s="390">
        <v>1981</v>
      </c>
      <c r="C32" s="390">
        <v>510</v>
      </c>
      <c r="D32" s="390"/>
      <c r="E32" s="392">
        <f t="shared" ref="E32:E33" si="21">F32+G32+H32+I32</f>
        <v>0</v>
      </c>
      <c r="F32" s="388"/>
      <c r="G32" s="388"/>
      <c r="H32" s="388"/>
      <c r="I32" s="388"/>
      <c r="J32" s="388"/>
      <c r="K32" s="388"/>
      <c r="L32" s="388" t="s">
        <v>34</v>
      </c>
    </row>
    <row r="33" spans="1:12" ht="39" thickBot="1" x14ac:dyDescent="0.3">
      <c r="A33" s="8" t="s">
        <v>48</v>
      </c>
      <c r="B33" s="391"/>
      <c r="C33" s="391"/>
      <c r="D33" s="391"/>
      <c r="E33" s="393">
        <f t="shared" si="21"/>
        <v>0</v>
      </c>
      <c r="F33" s="389"/>
      <c r="G33" s="389"/>
      <c r="H33" s="389"/>
      <c r="I33" s="389"/>
      <c r="J33" s="389"/>
      <c r="K33" s="389"/>
      <c r="L33" s="389"/>
    </row>
    <row r="34" spans="1:12" ht="15.75" thickBot="1" x14ac:dyDescent="0.3">
      <c r="A34" s="5"/>
      <c r="B34" s="1"/>
      <c r="C34" s="1"/>
      <c r="D34" s="1"/>
      <c r="E34" s="56">
        <f>F34+G34+H34+I34</f>
        <v>0</v>
      </c>
      <c r="F34" s="62"/>
      <c r="G34" s="62"/>
      <c r="H34" s="62"/>
      <c r="I34" s="62"/>
      <c r="J34" s="62"/>
      <c r="K34" s="62"/>
      <c r="L34" s="56"/>
    </row>
    <row r="35" spans="1:12" ht="15.75" thickBot="1" x14ac:dyDescent="0.3">
      <c r="A35" s="30" t="s">
        <v>49</v>
      </c>
      <c r="B35" s="31">
        <v>2000</v>
      </c>
      <c r="C35" s="31" t="s">
        <v>34</v>
      </c>
      <c r="D35" s="31"/>
      <c r="E35" s="57">
        <f>F35+G35+H35+I35</f>
        <v>20619974</v>
      </c>
      <c r="F35" s="67">
        <f t="shared" ref="F35:K35" si="22">F36+F56+F72</f>
        <v>19150174</v>
      </c>
      <c r="G35" s="67">
        <f t="shared" si="22"/>
        <v>0</v>
      </c>
      <c r="H35" s="67">
        <f t="shared" si="22"/>
        <v>1469800</v>
      </c>
      <c r="I35" s="67">
        <f t="shared" si="22"/>
        <v>0</v>
      </c>
      <c r="J35" s="67">
        <f t="shared" si="22"/>
        <v>19702897</v>
      </c>
      <c r="K35" s="67">
        <f t="shared" si="22"/>
        <v>20603697</v>
      </c>
      <c r="L35" s="57"/>
    </row>
    <row r="36" spans="1:12" s="23" customFormat="1" ht="18.75" customHeight="1" x14ac:dyDescent="0.25">
      <c r="A36" s="22" t="s">
        <v>37</v>
      </c>
      <c r="B36" s="396">
        <v>2100</v>
      </c>
      <c r="C36" s="396" t="s">
        <v>34</v>
      </c>
      <c r="D36" s="396"/>
      <c r="E36" s="398">
        <f>F36+G36+H36+I36</f>
        <v>16836522</v>
      </c>
      <c r="F36" s="394">
        <f>F38+F40+F41+F42+F46+F49+F54</f>
        <v>15366722</v>
      </c>
      <c r="G36" s="394">
        <f t="shared" ref="G36:K36" si="23">G38+G40+G41+G42+G46+G49+G54</f>
        <v>0</v>
      </c>
      <c r="H36" s="394">
        <f t="shared" si="23"/>
        <v>1469800</v>
      </c>
      <c r="I36" s="394">
        <f t="shared" si="23"/>
        <v>0</v>
      </c>
      <c r="J36" s="394">
        <f t="shared" si="23"/>
        <v>15366722</v>
      </c>
      <c r="K36" s="394">
        <f t="shared" si="23"/>
        <v>15366722</v>
      </c>
      <c r="L36" s="394" t="s">
        <v>34</v>
      </c>
    </row>
    <row r="37" spans="1:12" s="23" customFormat="1" ht="15.75" thickBot="1" x14ac:dyDescent="0.3">
      <c r="A37" s="24" t="s">
        <v>50</v>
      </c>
      <c r="B37" s="397"/>
      <c r="C37" s="397"/>
      <c r="D37" s="397"/>
      <c r="E37" s="399">
        <f t="shared" ref="E37:E39" si="24">F37+G37+H37+I37</f>
        <v>0</v>
      </c>
      <c r="F37" s="395"/>
      <c r="G37" s="395"/>
      <c r="H37" s="395"/>
      <c r="I37" s="395"/>
      <c r="J37" s="395"/>
      <c r="K37" s="395"/>
      <c r="L37" s="395"/>
    </row>
    <row r="38" spans="1:12" s="23" customFormat="1" x14ac:dyDescent="0.25">
      <c r="A38" s="25" t="s">
        <v>37</v>
      </c>
      <c r="B38" s="396">
        <v>2110</v>
      </c>
      <c r="C38" s="396">
        <v>111</v>
      </c>
      <c r="D38" s="396"/>
      <c r="E38" s="398">
        <f>F38+G38+H38+I38</f>
        <v>12931276.497695852</v>
      </c>
      <c r="F38" s="394">
        <f>'МЗ 2024'!I42</f>
        <v>11802397.849462366</v>
      </c>
      <c r="G38" s="394"/>
      <c r="H38" s="394">
        <f>'МЗ 2024'!H306</f>
        <v>1128878.6482334868</v>
      </c>
      <c r="I38" s="394"/>
      <c r="J38" s="394">
        <f>'МЗ 2025'!I42</f>
        <v>11802397.849462366</v>
      </c>
      <c r="K38" s="394">
        <f>'МЗ 2026'!I42</f>
        <v>11802397.849462366</v>
      </c>
      <c r="L38" s="394" t="s">
        <v>34</v>
      </c>
    </row>
    <row r="39" spans="1:12" s="23" customFormat="1" ht="15.75" thickBot="1" x14ac:dyDescent="0.3">
      <c r="A39" s="26" t="s">
        <v>51</v>
      </c>
      <c r="B39" s="397"/>
      <c r="C39" s="397"/>
      <c r="D39" s="397"/>
      <c r="E39" s="399">
        <f t="shared" si="24"/>
        <v>0</v>
      </c>
      <c r="F39" s="395"/>
      <c r="G39" s="395"/>
      <c r="H39" s="395"/>
      <c r="I39" s="395"/>
      <c r="J39" s="395"/>
      <c r="K39" s="395"/>
      <c r="L39" s="395"/>
    </row>
    <row r="40" spans="1:12" s="23" customFormat="1" ht="26.25" thickBot="1" x14ac:dyDescent="0.3">
      <c r="A40" s="26" t="s">
        <v>52</v>
      </c>
      <c r="B40" s="27">
        <v>2120</v>
      </c>
      <c r="C40" s="27">
        <v>112</v>
      </c>
      <c r="D40" s="27"/>
      <c r="E40" s="60">
        <f>F40+G40+H40+I40</f>
        <v>0</v>
      </c>
      <c r="F40" s="61"/>
      <c r="G40" s="61"/>
      <c r="H40" s="61"/>
      <c r="I40" s="61"/>
      <c r="J40" s="61"/>
      <c r="K40" s="61"/>
      <c r="L40" s="61" t="s">
        <v>34</v>
      </c>
    </row>
    <row r="41" spans="1:12" s="23" customFormat="1" ht="39" thickBot="1" x14ac:dyDescent="0.3">
      <c r="A41" s="26" t="s">
        <v>53</v>
      </c>
      <c r="B41" s="27">
        <v>2130</v>
      </c>
      <c r="C41" s="27">
        <v>113</v>
      </c>
      <c r="D41" s="27"/>
      <c r="E41" s="60">
        <f>F41+G41+H41+I41</f>
        <v>0</v>
      </c>
      <c r="F41" s="61"/>
      <c r="G41" s="61"/>
      <c r="H41" s="61"/>
      <c r="I41" s="61"/>
      <c r="J41" s="61"/>
      <c r="K41" s="61"/>
      <c r="L41" s="61" t="s">
        <v>34</v>
      </c>
    </row>
    <row r="42" spans="1:12" s="23" customFormat="1" ht="51.75" thickBot="1" x14ac:dyDescent="0.3">
      <c r="A42" s="26" t="s">
        <v>54</v>
      </c>
      <c r="B42" s="27">
        <v>2140</v>
      </c>
      <c r="C42" s="27">
        <v>119</v>
      </c>
      <c r="D42" s="27"/>
      <c r="E42" s="60">
        <f>F42+G42+H42+I42</f>
        <v>3905245.5023041475</v>
      </c>
      <c r="F42" s="61">
        <f t="shared" ref="F42:K42" si="25">F43+F45</f>
        <v>3564324.1505376343</v>
      </c>
      <c r="G42" s="61">
        <f t="shared" si="25"/>
        <v>0</v>
      </c>
      <c r="H42" s="61">
        <f>H43+H45</f>
        <v>340921.35176651319</v>
      </c>
      <c r="I42" s="61">
        <f t="shared" si="25"/>
        <v>0</v>
      </c>
      <c r="J42" s="61">
        <f t="shared" si="25"/>
        <v>3564324.1505376343</v>
      </c>
      <c r="K42" s="61">
        <f t="shared" si="25"/>
        <v>3564324.1505376343</v>
      </c>
      <c r="L42" s="61" t="s">
        <v>34</v>
      </c>
    </row>
    <row r="43" spans="1:12" s="23" customFormat="1" x14ac:dyDescent="0.25">
      <c r="A43" s="28" t="s">
        <v>37</v>
      </c>
      <c r="B43" s="396">
        <v>2141</v>
      </c>
      <c r="C43" s="396">
        <v>119</v>
      </c>
      <c r="D43" s="396"/>
      <c r="E43" s="398">
        <f t="shared" ref="E43:E44" si="26">F43+G43+H43+I43</f>
        <v>3905245.5023041475</v>
      </c>
      <c r="F43" s="394">
        <f>'МЗ 2024'!I53</f>
        <v>3564324.1505376343</v>
      </c>
      <c r="G43" s="394"/>
      <c r="H43" s="394">
        <f>'МЗ 2024'!H307</f>
        <v>340921.35176651319</v>
      </c>
      <c r="I43" s="394"/>
      <c r="J43" s="394">
        <f>'МЗ 2025'!I53</f>
        <v>3564324.1505376343</v>
      </c>
      <c r="K43" s="394">
        <f>'МЗ 2026'!I53</f>
        <v>3564324.1505376343</v>
      </c>
      <c r="L43" s="394" t="s">
        <v>34</v>
      </c>
    </row>
    <row r="44" spans="1:12" s="23" customFormat="1" ht="15.75" thickBot="1" x14ac:dyDescent="0.3">
      <c r="A44" s="29" t="s">
        <v>55</v>
      </c>
      <c r="B44" s="397"/>
      <c r="C44" s="397"/>
      <c r="D44" s="397"/>
      <c r="E44" s="399">
        <f t="shared" si="26"/>
        <v>0</v>
      </c>
      <c r="F44" s="395"/>
      <c r="G44" s="395"/>
      <c r="H44" s="395"/>
      <c r="I44" s="395"/>
      <c r="J44" s="395"/>
      <c r="K44" s="395">
        <f t="shared" ref="K44" si="27">J44</f>
        <v>0</v>
      </c>
      <c r="L44" s="395"/>
    </row>
    <row r="45" spans="1:12" s="23" customFormat="1" ht="15.75" thickBot="1" x14ac:dyDescent="0.3">
      <c r="A45" s="29" t="s">
        <v>56</v>
      </c>
      <c r="B45" s="27">
        <v>2142</v>
      </c>
      <c r="C45" s="27">
        <v>119</v>
      </c>
      <c r="D45" s="27"/>
      <c r="E45" s="60">
        <f>F45+G45+H45+I45</f>
        <v>0</v>
      </c>
      <c r="F45" s="61"/>
      <c r="G45" s="61"/>
      <c r="H45" s="61"/>
      <c r="I45" s="61"/>
      <c r="J45" s="61"/>
      <c r="K45" s="61"/>
      <c r="L45" s="61" t="s">
        <v>34</v>
      </c>
    </row>
    <row r="46" spans="1:12" s="23" customFormat="1" ht="39" thickBot="1" x14ac:dyDescent="0.3">
      <c r="A46" s="24" t="s">
        <v>57</v>
      </c>
      <c r="B46" s="27">
        <v>2150</v>
      </c>
      <c r="C46" s="27">
        <v>139</v>
      </c>
      <c r="D46" s="27"/>
      <c r="E46" s="60">
        <f>F46+G46+H46+I46</f>
        <v>0</v>
      </c>
      <c r="F46" s="61">
        <f t="shared" ref="F46:K46" si="28">F47</f>
        <v>0</v>
      </c>
      <c r="G46" s="61">
        <f t="shared" si="28"/>
        <v>0</v>
      </c>
      <c r="H46" s="61">
        <f t="shared" si="28"/>
        <v>0</v>
      </c>
      <c r="I46" s="61">
        <f t="shared" si="28"/>
        <v>0</v>
      </c>
      <c r="J46" s="61">
        <f t="shared" si="28"/>
        <v>0</v>
      </c>
      <c r="K46" s="61">
        <f t="shared" si="28"/>
        <v>0</v>
      </c>
      <c r="L46" s="61" t="s">
        <v>34</v>
      </c>
    </row>
    <row r="47" spans="1:12" s="23" customFormat="1" x14ac:dyDescent="0.25">
      <c r="A47" s="25" t="s">
        <v>37</v>
      </c>
      <c r="B47" s="396">
        <v>2151</v>
      </c>
      <c r="C47" s="396">
        <v>139</v>
      </c>
      <c r="D47" s="396"/>
      <c r="E47" s="398">
        <f>F47+G47+H47+I47</f>
        <v>0</v>
      </c>
      <c r="F47" s="394"/>
      <c r="G47" s="394"/>
      <c r="H47" s="394"/>
      <c r="I47" s="394"/>
      <c r="J47" s="394"/>
      <c r="K47" s="394"/>
      <c r="L47" s="394" t="s">
        <v>34</v>
      </c>
    </row>
    <row r="48" spans="1:12" s="23" customFormat="1" ht="15.75" thickBot="1" x14ac:dyDescent="0.3">
      <c r="A48" s="26" t="s">
        <v>58</v>
      </c>
      <c r="B48" s="397"/>
      <c r="C48" s="397"/>
      <c r="D48" s="397"/>
      <c r="E48" s="399">
        <f t="shared" ref="E48" si="29">F48+G48+H48+I48</f>
        <v>0</v>
      </c>
      <c r="F48" s="395"/>
      <c r="G48" s="395"/>
      <c r="H48" s="395"/>
      <c r="I48" s="395"/>
      <c r="J48" s="395"/>
      <c r="K48" s="395"/>
      <c r="L48" s="395"/>
    </row>
    <row r="49" spans="1:12" s="23" customFormat="1" ht="15.75" thickBot="1" x14ac:dyDescent="0.3">
      <c r="A49" s="24" t="s">
        <v>59</v>
      </c>
      <c r="B49" s="27">
        <v>2200</v>
      </c>
      <c r="C49" s="27">
        <v>300</v>
      </c>
      <c r="D49" s="27"/>
      <c r="E49" s="60">
        <f>F49+G49+H49+I49</f>
        <v>0</v>
      </c>
      <c r="F49" s="61">
        <f t="shared" ref="F49:K49" si="30">F50</f>
        <v>0</v>
      </c>
      <c r="G49" s="61">
        <f t="shared" si="30"/>
        <v>0</v>
      </c>
      <c r="H49" s="61">
        <f t="shared" si="30"/>
        <v>0</v>
      </c>
      <c r="I49" s="61">
        <f t="shared" si="30"/>
        <v>0</v>
      </c>
      <c r="J49" s="61">
        <f t="shared" si="30"/>
        <v>0</v>
      </c>
      <c r="K49" s="61">
        <f t="shared" si="30"/>
        <v>0</v>
      </c>
      <c r="L49" s="61" t="s">
        <v>34</v>
      </c>
    </row>
    <row r="50" spans="1:12" s="23" customFormat="1" x14ac:dyDescent="0.25">
      <c r="A50" s="25" t="s">
        <v>37</v>
      </c>
      <c r="B50" s="396">
        <v>2210</v>
      </c>
      <c r="C50" s="396">
        <v>320</v>
      </c>
      <c r="D50" s="396"/>
      <c r="E50" s="398">
        <f t="shared" ref="E50:E53" si="31">F50+G50+H50+I50</f>
        <v>0</v>
      </c>
      <c r="F50" s="394">
        <f t="shared" ref="F50:K50" si="32">F52</f>
        <v>0</v>
      </c>
      <c r="G50" s="394">
        <f t="shared" si="32"/>
        <v>0</v>
      </c>
      <c r="H50" s="394">
        <f t="shared" si="32"/>
        <v>0</v>
      </c>
      <c r="I50" s="394">
        <f t="shared" si="32"/>
        <v>0</v>
      </c>
      <c r="J50" s="394">
        <f t="shared" si="32"/>
        <v>0</v>
      </c>
      <c r="K50" s="394">
        <f t="shared" si="32"/>
        <v>0</v>
      </c>
      <c r="L50" s="394" t="s">
        <v>34</v>
      </c>
    </row>
    <row r="51" spans="1:12" s="23" customFormat="1" ht="26.25" thickBot="1" x14ac:dyDescent="0.3">
      <c r="A51" s="26" t="s">
        <v>60</v>
      </c>
      <c r="B51" s="397"/>
      <c r="C51" s="397"/>
      <c r="D51" s="397"/>
      <c r="E51" s="399">
        <f t="shared" si="31"/>
        <v>0</v>
      </c>
      <c r="F51" s="395"/>
      <c r="G51" s="395"/>
      <c r="H51" s="395"/>
      <c r="I51" s="395"/>
      <c r="J51" s="395"/>
      <c r="K51" s="395"/>
      <c r="L51" s="395"/>
    </row>
    <row r="52" spans="1:12" s="23" customFormat="1" x14ac:dyDescent="0.25">
      <c r="A52" s="28" t="s">
        <v>47</v>
      </c>
      <c r="B52" s="396">
        <v>2211</v>
      </c>
      <c r="C52" s="396">
        <v>321</v>
      </c>
      <c r="D52" s="396"/>
      <c r="E52" s="398">
        <f t="shared" si="31"/>
        <v>0</v>
      </c>
      <c r="F52" s="394"/>
      <c r="G52" s="394"/>
      <c r="H52" s="394"/>
      <c r="I52" s="394"/>
      <c r="J52" s="394"/>
      <c r="K52" s="394"/>
      <c r="L52" s="394" t="s">
        <v>34</v>
      </c>
    </row>
    <row r="53" spans="1:12" s="23" customFormat="1" ht="39" thickBot="1" x14ac:dyDescent="0.3">
      <c r="A53" s="29" t="s">
        <v>61</v>
      </c>
      <c r="B53" s="397"/>
      <c r="C53" s="397"/>
      <c r="D53" s="397"/>
      <c r="E53" s="399">
        <f t="shared" si="31"/>
        <v>0</v>
      </c>
      <c r="F53" s="395"/>
      <c r="G53" s="395"/>
      <c r="H53" s="395"/>
      <c r="I53" s="395"/>
      <c r="J53" s="395"/>
      <c r="K53" s="395"/>
      <c r="L53" s="395"/>
    </row>
    <row r="54" spans="1:12" s="23" customFormat="1" ht="77.25" thickBot="1" x14ac:dyDescent="0.3">
      <c r="A54" s="26" t="s">
        <v>62</v>
      </c>
      <c r="B54" s="27">
        <v>2230</v>
      </c>
      <c r="C54" s="27">
        <v>350</v>
      </c>
      <c r="D54" s="27"/>
      <c r="E54" s="60">
        <f>F54+G54+H54+I54</f>
        <v>0</v>
      </c>
      <c r="F54" s="61"/>
      <c r="G54" s="61"/>
      <c r="H54" s="61"/>
      <c r="I54" s="61"/>
      <c r="J54" s="61"/>
      <c r="K54" s="61"/>
      <c r="L54" s="61" t="s">
        <v>34</v>
      </c>
    </row>
    <row r="55" spans="1:12" ht="15.75" thickBot="1" x14ac:dyDescent="0.3">
      <c r="A55" s="8" t="s">
        <v>63</v>
      </c>
      <c r="B55" s="1">
        <v>2240</v>
      </c>
      <c r="C55" s="1">
        <v>360</v>
      </c>
      <c r="D55" s="15"/>
      <c r="E55" s="56">
        <f>F55+G55+H55+I55</f>
        <v>0</v>
      </c>
      <c r="F55" s="62"/>
      <c r="G55" s="62"/>
      <c r="H55" s="62"/>
      <c r="I55" s="62"/>
      <c r="J55" s="62"/>
      <c r="K55" s="62"/>
      <c r="L55" s="62"/>
    </row>
    <row r="56" spans="1:12" ht="15.75" thickBot="1" x14ac:dyDescent="0.3">
      <c r="A56" s="7" t="s">
        <v>64</v>
      </c>
      <c r="B56" s="1">
        <v>2300</v>
      </c>
      <c r="C56" s="1">
        <v>850</v>
      </c>
      <c r="D56" s="1"/>
      <c r="E56" s="56">
        <f>F56+G56+H56+I56</f>
        <v>260777.00000000003</v>
      </c>
      <c r="F56" s="62">
        <f t="shared" ref="F56:K56" si="33">F57+F59+F60</f>
        <v>260777.00000000003</v>
      </c>
      <c r="G56" s="62">
        <f t="shared" si="33"/>
        <v>0</v>
      </c>
      <c r="H56" s="62">
        <f t="shared" si="33"/>
        <v>0</v>
      </c>
      <c r="I56" s="62">
        <f t="shared" si="33"/>
        <v>0</v>
      </c>
      <c r="J56" s="62">
        <f t="shared" si="33"/>
        <v>271200</v>
      </c>
      <c r="K56" s="62">
        <f t="shared" si="33"/>
        <v>282000</v>
      </c>
      <c r="L56" s="62" t="s">
        <v>34</v>
      </c>
    </row>
    <row r="57" spans="1:12" x14ac:dyDescent="0.25">
      <c r="A57" s="11" t="s">
        <v>47</v>
      </c>
      <c r="B57" s="390">
        <v>2310</v>
      </c>
      <c r="C57" s="390">
        <v>851</v>
      </c>
      <c r="D57" s="390"/>
      <c r="E57" s="392">
        <f t="shared" ref="E57:E58" si="34">F57+G57+H57+I57</f>
        <v>260777.00000000003</v>
      </c>
      <c r="F57" s="388">
        <f>'МЗ 2024'!G82</f>
        <v>260777.00000000003</v>
      </c>
      <c r="G57" s="388"/>
      <c r="H57" s="388"/>
      <c r="I57" s="388"/>
      <c r="J57" s="388">
        <f>'МЗ 2025'!G82</f>
        <v>271200</v>
      </c>
      <c r="K57" s="388">
        <f>'МЗ 2026'!G82</f>
        <v>282000</v>
      </c>
      <c r="L57" s="388" t="s">
        <v>34</v>
      </c>
    </row>
    <row r="58" spans="1:12" ht="26.25" thickBot="1" x14ac:dyDescent="0.3">
      <c r="A58" s="8" t="s">
        <v>65</v>
      </c>
      <c r="B58" s="391"/>
      <c r="C58" s="391"/>
      <c r="D58" s="391"/>
      <c r="E58" s="393">
        <f t="shared" si="34"/>
        <v>0</v>
      </c>
      <c r="F58" s="389"/>
      <c r="G58" s="389"/>
      <c r="H58" s="389"/>
      <c r="I58" s="389"/>
      <c r="J58" s="389"/>
      <c r="K58" s="389">
        <f t="shared" ref="K58" si="35">J58</f>
        <v>0</v>
      </c>
      <c r="L58" s="389"/>
    </row>
    <row r="59" spans="1:12" ht="39" thickBot="1" x14ac:dyDescent="0.3">
      <c r="A59" s="8" t="s">
        <v>66</v>
      </c>
      <c r="B59" s="1">
        <v>2320</v>
      </c>
      <c r="C59" s="1">
        <v>852</v>
      </c>
      <c r="D59" s="1"/>
      <c r="E59" s="56">
        <f>F59+G59+H59+I59</f>
        <v>0</v>
      </c>
      <c r="F59" s="62"/>
      <c r="G59" s="62"/>
      <c r="H59" s="62"/>
      <c r="I59" s="62"/>
      <c r="J59" s="62"/>
      <c r="K59" s="62"/>
      <c r="L59" s="62" t="s">
        <v>34</v>
      </c>
    </row>
    <row r="60" spans="1:12" ht="26.25" thickBot="1" x14ac:dyDescent="0.3">
      <c r="A60" s="8" t="s">
        <v>67</v>
      </c>
      <c r="B60" s="1">
        <v>2330</v>
      </c>
      <c r="C60" s="1">
        <v>853</v>
      </c>
      <c r="D60" s="1"/>
      <c r="E60" s="56">
        <f>F60+G60+H60+I60</f>
        <v>0</v>
      </c>
      <c r="F60" s="62"/>
      <c r="G60" s="62"/>
      <c r="H60" s="62"/>
      <c r="I60" s="62"/>
      <c r="J60" s="62"/>
      <c r="K60" s="62"/>
      <c r="L60" s="62" t="s">
        <v>34</v>
      </c>
    </row>
    <row r="61" spans="1:12" ht="26.25" thickBot="1" x14ac:dyDescent="0.3">
      <c r="A61" s="7" t="s">
        <v>68</v>
      </c>
      <c r="B61" s="1">
        <v>2400</v>
      </c>
      <c r="C61" s="1" t="s">
        <v>34</v>
      </c>
      <c r="D61" s="1"/>
      <c r="E61" s="56">
        <f>F61+G61+H61+I61</f>
        <v>0</v>
      </c>
      <c r="F61" s="62">
        <f t="shared" ref="F61:K61" si="36">F62+F64+F65+F66</f>
        <v>0</v>
      </c>
      <c r="G61" s="62">
        <f t="shared" si="36"/>
        <v>0</v>
      </c>
      <c r="H61" s="62">
        <f t="shared" si="36"/>
        <v>0</v>
      </c>
      <c r="I61" s="62">
        <f t="shared" si="36"/>
        <v>0</v>
      </c>
      <c r="J61" s="62">
        <f t="shared" si="36"/>
        <v>0</v>
      </c>
      <c r="K61" s="62">
        <f t="shared" si="36"/>
        <v>0</v>
      </c>
      <c r="L61" s="62" t="s">
        <v>34</v>
      </c>
    </row>
    <row r="62" spans="1:12" x14ac:dyDescent="0.25">
      <c r="A62" s="11" t="s">
        <v>47</v>
      </c>
      <c r="B62" s="390">
        <v>2410</v>
      </c>
      <c r="C62" s="390">
        <v>613</v>
      </c>
      <c r="D62" s="390"/>
      <c r="E62" s="392">
        <f t="shared" ref="E62:E63" si="37">F62+G62+H62+I62</f>
        <v>0</v>
      </c>
      <c r="F62" s="388"/>
      <c r="G62" s="388"/>
      <c r="H62" s="388"/>
      <c r="I62" s="388"/>
      <c r="J62" s="388"/>
      <c r="K62" s="388"/>
      <c r="L62" s="388"/>
    </row>
    <row r="63" spans="1:12" ht="26.25" thickBot="1" x14ac:dyDescent="0.3">
      <c r="A63" s="8" t="s">
        <v>69</v>
      </c>
      <c r="B63" s="391"/>
      <c r="C63" s="391"/>
      <c r="D63" s="391"/>
      <c r="E63" s="393">
        <f t="shared" si="37"/>
        <v>0</v>
      </c>
      <c r="F63" s="389"/>
      <c r="G63" s="389"/>
      <c r="H63" s="389"/>
      <c r="I63" s="389"/>
      <c r="J63" s="389"/>
      <c r="K63" s="389"/>
      <c r="L63" s="389"/>
    </row>
    <row r="64" spans="1:12" ht="26.25" thickBot="1" x14ac:dyDescent="0.3">
      <c r="A64" s="8" t="s">
        <v>70</v>
      </c>
      <c r="B64" s="1">
        <v>2420</v>
      </c>
      <c r="C64" s="1">
        <v>623</v>
      </c>
      <c r="D64" s="1"/>
      <c r="E64" s="56">
        <f t="shared" ref="E64:E72" si="38">F64+G64+H64+I64</f>
        <v>0</v>
      </c>
      <c r="F64" s="62"/>
      <c r="G64" s="62"/>
      <c r="H64" s="62"/>
      <c r="I64" s="62"/>
      <c r="J64" s="62"/>
      <c r="K64" s="62"/>
      <c r="L64" s="62"/>
    </row>
    <row r="65" spans="1:12" ht="51.75" thickBot="1" x14ac:dyDescent="0.3">
      <c r="A65" s="8" t="s">
        <v>71</v>
      </c>
      <c r="B65" s="1">
        <v>2430</v>
      </c>
      <c r="C65" s="1">
        <v>634</v>
      </c>
      <c r="D65" s="1"/>
      <c r="E65" s="56">
        <f t="shared" si="38"/>
        <v>0</v>
      </c>
      <c r="F65" s="62"/>
      <c r="G65" s="62"/>
      <c r="H65" s="62"/>
      <c r="I65" s="62"/>
      <c r="J65" s="62"/>
      <c r="K65" s="62"/>
      <c r="L65" s="62"/>
    </row>
    <row r="66" spans="1:12" ht="26.25" thickBot="1" x14ac:dyDescent="0.3">
      <c r="A66" s="8" t="s">
        <v>72</v>
      </c>
      <c r="B66" s="1">
        <v>2440</v>
      </c>
      <c r="C66" s="1">
        <v>810</v>
      </c>
      <c r="D66" s="1"/>
      <c r="E66" s="56">
        <f t="shared" si="38"/>
        <v>0</v>
      </c>
      <c r="F66" s="62"/>
      <c r="G66" s="62"/>
      <c r="H66" s="62"/>
      <c r="I66" s="62"/>
      <c r="J66" s="62"/>
      <c r="K66" s="62"/>
      <c r="L66" s="62"/>
    </row>
    <row r="67" spans="1:12" ht="15.75" thickBot="1" x14ac:dyDescent="0.3">
      <c r="A67" s="8" t="s">
        <v>73</v>
      </c>
      <c r="B67" s="1">
        <v>2450</v>
      </c>
      <c r="C67" s="1">
        <v>862</v>
      </c>
      <c r="D67" s="1"/>
      <c r="E67" s="56">
        <f t="shared" si="38"/>
        <v>0</v>
      </c>
      <c r="F67" s="62"/>
      <c r="G67" s="62"/>
      <c r="H67" s="62"/>
      <c r="I67" s="62"/>
      <c r="J67" s="62"/>
      <c r="K67" s="62"/>
      <c r="L67" s="62"/>
    </row>
    <row r="68" spans="1:12" ht="51.75" thickBot="1" x14ac:dyDescent="0.3">
      <c r="A68" s="8" t="s">
        <v>74</v>
      </c>
      <c r="B68" s="1">
        <v>2460</v>
      </c>
      <c r="C68" s="1">
        <v>863</v>
      </c>
      <c r="D68" s="1"/>
      <c r="E68" s="56">
        <f t="shared" si="38"/>
        <v>0</v>
      </c>
      <c r="F68" s="62"/>
      <c r="G68" s="62"/>
      <c r="H68" s="62"/>
      <c r="I68" s="62"/>
      <c r="J68" s="62"/>
      <c r="K68" s="62"/>
      <c r="L68" s="62"/>
    </row>
    <row r="69" spans="1:12" ht="15.75" thickBot="1" x14ac:dyDescent="0.3">
      <c r="A69" s="5"/>
      <c r="B69" s="1"/>
      <c r="C69" s="1"/>
      <c r="D69" s="1"/>
      <c r="E69" s="56">
        <f t="shared" si="38"/>
        <v>0</v>
      </c>
      <c r="F69" s="62"/>
      <c r="G69" s="62"/>
      <c r="H69" s="62"/>
      <c r="I69" s="62"/>
      <c r="J69" s="62"/>
      <c r="K69" s="62"/>
      <c r="L69" s="62"/>
    </row>
    <row r="70" spans="1:12" ht="26.25" thickBot="1" x14ac:dyDescent="0.3">
      <c r="A70" s="7" t="s">
        <v>75</v>
      </c>
      <c r="B70" s="1">
        <v>2500</v>
      </c>
      <c r="C70" s="1" t="s">
        <v>34</v>
      </c>
      <c r="D70" s="1"/>
      <c r="E70" s="56">
        <f t="shared" si="38"/>
        <v>0</v>
      </c>
      <c r="F70" s="62">
        <f t="shared" ref="F70:K70" si="39">F71</f>
        <v>0</v>
      </c>
      <c r="G70" s="62">
        <f t="shared" si="39"/>
        <v>0</v>
      </c>
      <c r="H70" s="62">
        <f t="shared" si="39"/>
        <v>0</v>
      </c>
      <c r="I70" s="62">
        <f t="shared" si="39"/>
        <v>0</v>
      </c>
      <c r="J70" s="62">
        <f t="shared" si="39"/>
        <v>0</v>
      </c>
      <c r="K70" s="62">
        <f t="shared" si="39"/>
        <v>0</v>
      </c>
      <c r="L70" s="62" t="s">
        <v>34</v>
      </c>
    </row>
    <row r="71" spans="1:12" ht="51.75" thickBot="1" x14ac:dyDescent="0.3">
      <c r="A71" s="8" t="s">
        <v>76</v>
      </c>
      <c r="B71" s="1">
        <v>2520</v>
      </c>
      <c r="C71" s="1">
        <v>831</v>
      </c>
      <c r="D71" s="1"/>
      <c r="E71" s="56">
        <f t="shared" si="38"/>
        <v>0</v>
      </c>
      <c r="F71" s="62"/>
      <c r="G71" s="62"/>
      <c r="H71" s="62"/>
      <c r="I71" s="62"/>
      <c r="J71" s="62"/>
      <c r="K71" s="62"/>
      <c r="L71" s="62" t="s">
        <v>34</v>
      </c>
    </row>
    <row r="72" spans="1:12" ht="30.75" thickBot="1" x14ac:dyDescent="0.3">
      <c r="A72" s="12" t="s">
        <v>77</v>
      </c>
      <c r="B72" s="1">
        <v>2600</v>
      </c>
      <c r="C72" s="1" t="s">
        <v>34</v>
      </c>
      <c r="D72" s="1"/>
      <c r="E72" s="56">
        <f t="shared" si="38"/>
        <v>3522675</v>
      </c>
      <c r="F72" s="62">
        <f t="shared" ref="F72:K72" si="40">F73+F75+F76+F95+F96</f>
        <v>3522675</v>
      </c>
      <c r="G72" s="62">
        <f t="shared" si="40"/>
        <v>0</v>
      </c>
      <c r="H72" s="62">
        <f t="shared" si="40"/>
        <v>0</v>
      </c>
      <c r="I72" s="62">
        <f t="shared" si="40"/>
        <v>0</v>
      </c>
      <c r="J72" s="62">
        <f t="shared" si="40"/>
        <v>4064975</v>
      </c>
      <c r="K72" s="62">
        <f t="shared" si="40"/>
        <v>4954975</v>
      </c>
      <c r="L72" s="56"/>
    </row>
    <row r="73" spans="1:12" x14ac:dyDescent="0.25">
      <c r="A73" s="11" t="s">
        <v>37</v>
      </c>
      <c r="B73" s="390">
        <v>2610</v>
      </c>
      <c r="C73" s="390">
        <v>241</v>
      </c>
      <c r="D73" s="390"/>
      <c r="E73" s="392">
        <f t="shared" ref="E73:E74" si="41">F73+G73+H73+I73</f>
        <v>0</v>
      </c>
      <c r="F73" s="388"/>
      <c r="G73" s="388"/>
      <c r="H73" s="388"/>
      <c r="I73" s="388"/>
      <c r="J73" s="388"/>
      <c r="K73" s="388"/>
      <c r="L73" s="392"/>
    </row>
    <row r="74" spans="1:12" ht="26.25" thickBot="1" x14ac:dyDescent="0.3">
      <c r="A74" s="8" t="s">
        <v>78</v>
      </c>
      <c r="B74" s="391"/>
      <c r="C74" s="391"/>
      <c r="D74" s="391"/>
      <c r="E74" s="393">
        <f t="shared" si="41"/>
        <v>0</v>
      </c>
      <c r="F74" s="389"/>
      <c r="G74" s="389"/>
      <c r="H74" s="389"/>
      <c r="I74" s="389"/>
      <c r="J74" s="389"/>
      <c r="K74" s="389"/>
      <c r="L74" s="393"/>
    </row>
    <row r="75" spans="1:12" ht="39" thickBot="1" x14ac:dyDescent="0.3">
      <c r="A75" s="8" t="s">
        <v>79</v>
      </c>
      <c r="B75" s="1">
        <v>2630</v>
      </c>
      <c r="C75" s="1">
        <v>243</v>
      </c>
      <c r="D75" s="1"/>
      <c r="E75" s="56">
        <f t="shared" ref="E75:E97" si="42">F75+G75+H75+I75</f>
        <v>0</v>
      </c>
      <c r="F75" s="62"/>
      <c r="G75" s="62"/>
      <c r="H75" s="62"/>
      <c r="I75" s="62"/>
      <c r="J75" s="62"/>
      <c r="K75" s="62"/>
      <c r="L75" s="56"/>
    </row>
    <row r="76" spans="1:12" ht="15.75" thickBot="1" x14ac:dyDescent="0.3">
      <c r="A76" s="8" t="s">
        <v>80</v>
      </c>
      <c r="B76" s="1">
        <v>2640</v>
      </c>
      <c r="C76" s="1">
        <v>244</v>
      </c>
      <c r="D76" s="1"/>
      <c r="E76" s="56">
        <f t="shared" si="42"/>
        <v>2502004.3199999998</v>
      </c>
      <c r="F76" s="62">
        <f t="shared" ref="F76:K76" si="43">SUM(F78:F94)</f>
        <v>2502004.3199999998</v>
      </c>
      <c r="G76" s="62">
        <f t="shared" si="43"/>
        <v>0</v>
      </c>
      <c r="H76" s="62">
        <f t="shared" si="43"/>
        <v>0</v>
      </c>
      <c r="I76" s="62">
        <f t="shared" si="43"/>
        <v>0</v>
      </c>
      <c r="J76" s="62">
        <f t="shared" si="43"/>
        <v>3044304.32</v>
      </c>
      <c r="K76" s="62">
        <f t="shared" si="43"/>
        <v>3934304.32</v>
      </c>
      <c r="L76" s="56"/>
    </row>
    <row r="77" spans="1:12" ht="15.75" thickBot="1" x14ac:dyDescent="0.3">
      <c r="A77" s="8" t="s">
        <v>47</v>
      </c>
      <c r="B77" s="1"/>
      <c r="C77" s="1"/>
      <c r="D77" s="1"/>
      <c r="E77" s="56">
        <f t="shared" si="42"/>
        <v>0</v>
      </c>
      <c r="F77" s="62"/>
      <c r="G77" s="62"/>
      <c r="H77" s="62"/>
      <c r="I77" s="62"/>
      <c r="J77" s="62"/>
      <c r="K77" s="62"/>
      <c r="L77" s="56"/>
    </row>
    <row r="78" spans="1:12" s="66" customFormat="1" ht="15.75" thickBot="1" x14ac:dyDescent="0.3">
      <c r="A78" s="63" t="s">
        <v>116</v>
      </c>
      <c r="B78" s="64" t="s">
        <v>117</v>
      </c>
      <c r="C78" s="64" t="s">
        <v>118</v>
      </c>
      <c r="D78" s="64" t="s">
        <v>119</v>
      </c>
      <c r="E78" s="65">
        <f t="shared" si="42"/>
        <v>27000</v>
      </c>
      <c r="F78" s="70">
        <f>'МЗ 2024'!F267+'МЗ 2024'!G267</f>
        <v>27000</v>
      </c>
      <c r="G78" s="70"/>
      <c r="H78" s="70"/>
      <c r="I78" s="70"/>
      <c r="J78" s="70">
        <f>'МЗ 2025'!F267</f>
        <v>27000</v>
      </c>
      <c r="K78" s="70">
        <f>'МЗ 2026'!F267</f>
        <v>27000</v>
      </c>
      <c r="L78" s="65"/>
    </row>
    <row r="79" spans="1:12" s="66" customFormat="1" ht="15.75" thickBot="1" x14ac:dyDescent="0.3">
      <c r="A79" s="63" t="s">
        <v>120</v>
      </c>
      <c r="B79" s="64" t="s">
        <v>121</v>
      </c>
      <c r="C79" s="64" t="s">
        <v>118</v>
      </c>
      <c r="D79" s="64" t="s">
        <v>122</v>
      </c>
      <c r="E79" s="65">
        <f t="shared" si="42"/>
        <v>0</v>
      </c>
      <c r="F79" s="70"/>
      <c r="G79" s="70"/>
      <c r="H79" s="70"/>
      <c r="I79" s="70"/>
      <c r="J79" s="70"/>
      <c r="K79" s="70"/>
      <c r="L79" s="65"/>
    </row>
    <row r="80" spans="1:12" s="66" customFormat="1" ht="15.75" thickBot="1" x14ac:dyDescent="0.3">
      <c r="A80" s="63" t="s">
        <v>123</v>
      </c>
      <c r="B80" s="64" t="s">
        <v>124</v>
      </c>
      <c r="C80" s="64" t="s">
        <v>118</v>
      </c>
      <c r="D80" s="64" t="s">
        <v>125</v>
      </c>
      <c r="E80" s="65">
        <f t="shared" si="42"/>
        <v>128229.31999999999</v>
      </c>
      <c r="F80" s="70">
        <f>'МЗ 2024'!F268+'МЗ 2024'!G268</f>
        <v>128229.31999999999</v>
      </c>
      <c r="G80" s="70"/>
      <c r="H80" s="70"/>
      <c r="I80" s="70"/>
      <c r="J80" s="70">
        <f>'МЗ 2025'!F268</f>
        <v>128229.31999999999</v>
      </c>
      <c r="K80" s="70">
        <f>'МЗ 2026'!F268</f>
        <v>128229.31999999999</v>
      </c>
      <c r="L80" s="65"/>
    </row>
    <row r="81" spans="1:12" s="66" customFormat="1" ht="26.25" thickBot="1" x14ac:dyDescent="0.3">
      <c r="A81" s="63" t="s">
        <v>126</v>
      </c>
      <c r="B81" s="64" t="s">
        <v>127</v>
      </c>
      <c r="C81" s="64" t="s">
        <v>118</v>
      </c>
      <c r="D81" s="64" t="s">
        <v>128</v>
      </c>
      <c r="E81" s="65">
        <f t="shared" si="42"/>
        <v>0</v>
      </c>
      <c r="F81" s="70"/>
      <c r="G81" s="70"/>
      <c r="H81" s="70"/>
      <c r="I81" s="70"/>
      <c r="J81" s="70"/>
      <c r="K81" s="70"/>
      <c r="L81" s="65"/>
    </row>
    <row r="82" spans="1:12" s="66" customFormat="1" ht="26.25" thickBot="1" x14ac:dyDescent="0.3">
      <c r="A82" s="63" t="s">
        <v>129</v>
      </c>
      <c r="B82" s="64" t="s">
        <v>130</v>
      </c>
      <c r="C82" s="64" t="s">
        <v>118</v>
      </c>
      <c r="D82" s="64" t="s">
        <v>131</v>
      </c>
      <c r="E82" s="65">
        <f t="shared" si="42"/>
        <v>246105.81</v>
      </c>
      <c r="F82" s="70">
        <f>'МЗ 2024'!F270</f>
        <v>246105.81</v>
      </c>
      <c r="G82" s="70"/>
      <c r="H82" s="70"/>
      <c r="I82" s="70"/>
      <c r="J82" s="70">
        <f>'МЗ 2025'!F270</f>
        <v>246105.81</v>
      </c>
      <c r="K82" s="70">
        <f>'МЗ 2026'!F270</f>
        <v>346105.81</v>
      </c>
      <c r="L82" s="65"/>
    </row>
    <row r="83" spans="1:12" s="66" customFormat="1" ht="15.75" thickBot="1" x14ac:dyDescent="0.3">
      <c r="A83" s="63" t="s">
        <v>132</v>
      </c>
      <c r="B83" s="64" t="s">
        <v>133</v>
      </c>
      <c r="C83" s="64" t="s">
        <v>118</v>
      </c>
      <c r="D83" s="64" t="s">
        <v>134</v>
      </c>
      <c r="E83" s="65">
        <f t="shared" si="42"/>
        <v>1728514.19</v>
      </c>
      <c r="F83" s="70">
        <f>'МЗ 2024'!F271+'МЗ 2024'!F280</f>
        <v>1728514.19</v>
      </c>
      <c r="G83" s="70"/>
      <c r="H83" s="70"/>
      <c r="I83" s="70"/>
      <c r="J83" s="70">
        <f>'МЗ 2025'!F271+'МЗ 2025'!F280+внебюджет!C17</f>
        <v>2220814.19</v>
      </c>
      <c r="K83" s="70">
        <f>'МЗ 2026'!F271+'МЗ 2026'!F280+внебюджет!C17</f>
        <v>2220814.19</v>
      </c>
      <c r="L83" s="65"/>
    </row>
    <row r="84" spans="1:12" s="66" customFormat="1" ht="15.75" thickBot="1" x14ac:dyDescent="0.3">
      <c r="A84" s="63" t="s">
        <v>135</v>
      </c>
      <c r="B84" s="64" t="s">
        <v>136</v>
      </c>
      <c r="C84" s="64" t="s">
        <v>118</v>
      </c>
      <c r="D84" s="64" t="s">
        <v>137</v>
      </c>
      <c r="E84" s="65">
        <f t="shared" si="42"/>
        <v>0</v>
      </c>
      <c r="F84" s="70"/>
      <c r="G84" s="70"/>
      <c r="H84" s="70"/>
      <c r="I84" s="70"/>
      <c r="J84" s="70"/>
      <c r="K84" s="70"/>
      <c r="L84" s="65"/>
    </row>
    <row r="85" spans="1:12" s="66" customFormat="1" ht="26.25" thickBot="1" x14ac:dyDescent="0.3">
      <c r="A85" s="63" t="s">
        <v>138</v>
      </c>
      <c r="B85" s="64" t="s">
        <v>139</v>
      </c>
      <c r="C85" s="64" t="s">
        <v>118</v>
      </c>
      <c r="D85" s="64" t="s">
        <v>140</v>
      </c>
      <c r="E85" s="65">
        <f t="shared" si="42"/>
        <v>0</v>
      </c>
      <c r="F85" s="70"/>
      <c r="G85" s="70"/>
      <c r="H85" s="70"/>
      <c r="I85" s="70"/>
      <c r="J85" s="70"/>
      <c r="K85" s="70"/>
      <c r="L85" s="65"/>
    </row>
    <row r="86" spans="1:12" s="66" customFormat="1" ht="24.75" customHeight="1" thickBot="1" x14ac:dyDescent="0.3">
      <c r="A86" s="63" t="s">
        <v>141</v>
      </c>
      <c r="B86" s="64" t="s">
        <v>142</v>
      </c>
      <c r="C86" s="64" t="s">
        <v>118</v>
      </c>
      <c r="D86" s="64" t="s">
        <v>143</v>
      </c>
      <c r="E86" s="65">
        <f t="shared" si="42"/>
        <v>370375</v>
      </c>
      <c r="F86" s="70">
        <f>'МЗ 2024'!F277+'МЗ 2024'!F278</f>
        <v>370375</v>
      </c>
      <c r="G86" s="70"/>
      <c r="H86" s="70"/>
      <c r="I86" s="70"/>
      <c r="J86" s="70">
        <f>'МЗ 2025'!F277+'МЗ 2025'!F278</f>
        <v>370375</v>
      </c>
      <c r="K86" s="70">
        <f>'МЗ 2026'!F277+'МЗ 2026'!F278</f>
        <v>370375</v>
      </c>
      <c r="L86" s="65"/>
    </row>
    <row r="87" spans="1:12" s="66" customFormat="1" ht="38.25" customHeight="1" thickBot="1" x14ac:dyDescent="0.3">
      <c r="A87" s="63" t="s">
        <v>144</v>
      </c>
      <c r="B87" s="64" t="s">
        <v>145</v>
      </c>
      <c r="C87" s="64" t="s">
        <v>118</v>
      </c>
      <c r="D87" s="64" t="s">
        <v>146</v>
      </c>
      <c r="E87" s="65">
        <f t="shared" si="42"/>
        <v>0</v>
      </c>
      <c r="F87" s="70"/>
      <c r="G87" s="70"/>
      <c r="H87" s="70"/>
      <c r="I87" s="70"/>
      <c r="J87" s="70"/>
      <c r="K87" s="70"/>
      <c r="L87" s="65"/>
    </row>
    <row r="88" spans="1:12" s="66" customFormat="1" ht="26.25" thickBot="1" x14ac:dyDescent="0.3">
      <c r="A88" s="63" t="s">
        <v>147</v>
      </c>
      <c r="B88" s="64" t="s">
        <v>148</v>
      </c>
      <c r="C88" s="64" t="s">
        <v>118</v>
      </c>
      <c r="D88" s="64" t="s">
        <v>149</v>
      </c>
      <c r="E88" s="65">
        <f t="shared" si="42"/>
        <v>0</v>
      </c>
      <c r="F88" s="70"/>
      <c r="G88" s="70"/>
      <c r="H88" s="70"/>
      <c r="I88" s="70"/>
      <c r="J88" s="70"/>
      <c r="K88" s="70"/>
      <c r="L88" s="65"/>
    </row>
    <row r="89" spans="1:12" s="66" customFormat="1" ht="26.25" thickBot="1" x14ac:dyDescent="0.3">
      <c r="A89" s="63" t="s">
        <v>150</v>
      </c>
      <c r="B89" s="64" t="s">
        <v>151</v>
      </c>
      <c r="C89" s="64" t="s">
        <v>118</v>
      </c>
      <c r="D89" s="64" t="s">
        <v>152</v>
      </c>
      <c r="E89" s="65">
        <f t="shared" si="42"/>
        <v>0</v>
      </c>
      <c r="F89" s="70"/>
      <c r="G89" s="70"/>
      <c r="H89" s="70"/>
      <c r="I89" s="70"/>
      <c r="J89" s="70"/>
      <c r="K89" s="70"/>
      <c r="L89" s="65"/>
    </row>
    <row r="90" spans="1:12" s="66" customFormat="1" ht="26.25" thickBot="1" x14ac:dyDescent="0.3">
      <c r="A90" s="63" t="s">
        <v>153</v>
      </c>
      <c r="B90" s="64" t="s">
        <v>154</v>
      </c>
      <c r="C90" s="64" t="s">
        <v>118</v>
      </c>
      <c r="D90" s="64" t="s">
        <v>155</v>
      </c>
      <c r="E90" s="65">
        <f t="shared" si="42"/>
        <v>0</v>
      </c>
      <c r="F90" s="70"/>
      <c r="G90" s="70"/>
      <c r="H90" s="70"/>
      <c r="I90" s="70"/>
      <c r="J90" s="70"/>
      <c r="K90" s="70">
        <f>'МЗ 2026'!F274</f>
        <v>250000</v>
      </c>
      <c r="L90" s="65"/>
    </row>
    <row r="91" spans="1:12" s="66" customFormat="1" ht="26.25" thickBot="1" x14ac:dyDescent="0.3">
      <c r="A91" s="63" t="s">
        <v>156</v>
      </c>
      <c r="B91" s="64" t="s">
        <v>157</v>
      </c>
      <c r="C91" s="64" t="s">
        <v>118</v>
      </c>
      <c r="D91" s="64" t="s">
        <v>158</v>
      </c>
      <c r="E91" s="65">
        <f t="shared" si="42"/>
        <v>0</v>
      </c>
      <c r="F91" s="70"/>
      <c r="G91" s="70"/>
      <c r="H91" s="70"/>
      <c r="I91" s="70"/>
      <c r="J91" s="70"/>
      <c r="K91" s="70">
        <f>'МЗ 2026'!F275</f>
        <v>40000</v>
      </c>
      <c r="L91" s="65"/>
    </row>
    <row r="92" spans="1:12" s="66" customFormat="1" ht="26.25" thickBot="1" x14ac:dyDescent="0.3">
      <c r="A92" s="63" t="s">
        <v>159</v>
      </c>
      <c r="B92" s="64" t="s">
        <v>160</v>
      </c>
      <c r="C92" s="64" t="s">
        <v>118</v>
      </c>
      <c r="D92" s="64" t="s">
        <v>161</v>
      </c>
      <c r="E92" s="65">
        <f t="shared" si="42"/>
        <v>1780</v>
      </c>
      <c r="F92" s="70">
        <f>'МЗ 2024'!F281</f>
        <v>1780</v>
      </c>
      <c r="G92" s="70"/>
      <c r="H92" s="70"/>
      <c r="I92" s="70"/>
      <c r="J92" s="70">
        <f>'МЗ 2025'!F281+внебюджет!C23</f>
        <v>51780</v>
      </c>
      <c r="K92" s="70">
        <f>'МЗ 2026'!F281+внебюджет!C23+'МЗ 2026'!F276</f>
        <v>551780</v>
      </c>
      <c r="L92" s="65"/>
    </row>
    <row r="93" spans="1:12" s="66" customFormat="1" ht="26.25" thickBot="1" x14ac:dyDescent="0.3">
      <c r="A93" s="63" t="s">
        <v>162</v>
      </c>
      <c r="B93" s="64" t="s">
        <v>163</v>
      </c>
      <c r="C93" s="64" t="s">
        <v>118</v>
      </c>
      <c r="D93" s="64" t="s">
        <v>164</v>
      </c>
      <c r="E93" s="65">
        <f t="shared" si="42"/>
        <v>0</v>
      </c>
      <c r="F93" s="70"/>
      <c r="G93" s="70"/>
      <c r="H93" s="70"/>
      <c r="I93" s="70"/>
      <c r="J93" s="70"/>
      <c r="K93" s="70"/>
      <c r="L93" s="65"/>
    </row>
    <row r="94" spans="1:12" s="66" customFormat="1" ht="26.25" thickBot="1" x14ac:dyDescent="0.3">
      <c r="A94" s="63" t="s">
        <v>354</v>
      </c>
      <c r="B94" s="64" t="s">
        <v>165</v>
      </c>
      <c r="C94" s="64" t="s">
        <v>118</v>
      </c>
      <c r="D94" s="64" t="s">
        <v>166</v>
      </c>
      <c r="E94" s="65">
        <f t="shared" si="42"/>
        <v>0</v>
      </c>
      <c r="F94" s="70"/>
      <c r="G94" s="70"/>
      <c r="H94" s="70"/>
      <c r="I94" s="70"/>
      <c r="J94" s="70"/>
      <c r="K94" s="70"/>
      <c r="L94" s="65"/>
    </row>
    <row r="95" spans="1:12" ht="51.75" thickBot="1" x14ac:dyDescent="0.3">
      <c r="A95" s="8" t="s">
        <v>81</v>
      </c>
      <c r="B95" s="1">
        <v>2650</v>
      </c>
      <c r="C95" s="1">
        <v>246</v>
      </c>
      <c r="D95" s="1"/>
      <c r="E95" s="56">
        <f t="shared" si="42"/>
        <v>0</v>
      </c>
      <c r="F95" s="62"/>
      <c r="G95" s="62"/>
      <c r="H95" s="62"/>
      <c r="I95" s="62"/>
      <c r="J95" s="62"/>
      <c r="K95" s="62"/>
      <c r="L95" s="56"/>
    </row>
    <row r="96" spans="1:12" ht="15.75" thickBot="1" x14ac:dyDescent="0.3">
      <c r="A96" s="8" t="s">
        <v>82</v>
      </c>
      <c r="B96" s="1">
        <v>2660</v>
      </c>
      <c r="C96" s="1">
        <v>247</v>
      </c>
      <c r="D96" s="1"/>
      <c r="E96" s="56">
        <f t="shared" si="42"/>
        <v>1020670.6799999999</v>
      </c>
      <c r="F96" s="62">
        <f>'МЗ 2024'!F289+'МЗ 2024'!G289</f>
        <v>1020670.6799999999</v>
      </c>
      <c r="G96" s="62"/>
      <c r="H96" s="62"/>
      <c r="I96" s="62"/>
      <c r="J96" s="62">
        <f>'МЗ 2025'!F290</f>
        <v>1020670.6799999999</v>
      </c>
      <c r="K96" s="62">
        <f>'МЗ 2026'!F290</f>
        <v>1020670.6799999999</v>
      </c>
      <c r="L96" s="56"/>
    </row>
    <row r="97" spans="1:12" ht="26.25" thickBot="1" x14ac:dyDescent="0.3">
      <c r="A97" s="8" t="s">
        <v>83</v>
      </c>
      <c r="B97" s="1">
        <v>2700</v>
      </c>
      <c r="C97" s="1">
        <v>400</v>
      </c>
      <c r="D97" s="1"/>
      <c r="E97" s="56">
        <f t="shared" si="42"/>
        <v>0</v>
      </c>
      <c r="F97" s="62">
        <f t="shared" ref="F97:K97" si="44">F98+F100</f>
        <v>0</v>
      </c>
      <c r="G97" s="62">
        <f t="shared" si="44"/>
        <v>0</v>
      </c>
      <c r="H97" s="62">
        <f t="shared" si="44"/>
        <v>0</v>
      </c>
      <c r="I97" s="62">
        <f t="shared" si="44"/>
        <v>0</v>
      </c>
      <c r="J97" s="62">
        <f t="shared" si="44"/>
        <v>0</v>
      </c>
      <c r="K97" s="62">
        <f t="shared" si="44"/>
        <v>0</v>
      </c>
      <c r="L97" s="56"/>
    </row>
    <row r="98" spans="1:12" x14ac:dyDescent="0.25">
      <c r="A98" s="13" t="s">
        <v>37</v>
      </c>
      <c r="B98" s="390">
        <v>2710</v>
      </c>
      <c r="C98" s="390">
        <v>406</v>
      </c>
      <c r="D98" s="390"/>
      <c r="E98" s="392">
        <f t="shared" ref="E98:E99" si="45">F98+G98+H98+I98</f>
        <v>0</v>
      </c>
      <c r="F98" s="388"/>
      <c r="G98" s="388"/>
      <c r="H98" s="388"/>
      <c r="I98" s="388"/>
      <c r="J98" s="388"/>
      <c r="K98" s="388"/>
      <c r="L98" s="392"/>
    </row>
    <row r="99" spans="1:12" ht="39" thickBot="1" x14ac:dyDescent="0.3">
      <c r="A99" s="14" t="s">
        <v>84</v>
      </c>
      <c r="B99" s="391"/>
      <c r="C99" s="391"/>
      <c r="D99" s="391"/>
      <c r="E99" s="393">
        <f t="shared" si="45"/>
        <v>0</v>
      </c>
      <c r="F99" s="389"/>
      <c r="G99" s="389"/>
      <c r="H99" s="389"/>
      <c r="I99" s="389"/>
      <c r="J99" s="389"/>
      <c r="K99" s="389"/>
      <c r="L99" s="393"/>
    </row>
    <row r="100" spans="1:12" ht="39" thickBot="1" x14ac:dyDescent="0.3">
      <c r="A100" s="14" t="s">
        <v>85</v>
      </c>
      <c r="B100" s="1">
        <v>2720</v>
      </c>
      <c r="C100" s="1">
        <v>407</v>
      </c>
      <c r="D100" s="1"/>
      <c r="E100" s="56">
        <f>F100+G100+H100+I100</f>
        <v>0</v>
      </c>
      <c r="F100" s="62"/>
      <c r="G100" s="62"/>
      <c r="H100" s="62"/>
      <c r="I100" s="62"/>
      <c r="J100" s="62"/>
      <c r="K100" s="62"/>
      <c r="L100" s="56"/>
    </row>
    <row r="101" spans="1:12" ht="15.75" thickBot="1" x14ac:dyDescent="0.3">
      <c r="A101" s="4" t="s">
        <v>86</v>
      </c>
      <c r="B101" s="1">
        <v>3000</v>
      </c>
      <c r="C101" s="1">
        <v>100</v>
      </c>
      <c r="D101" s="1"/>
      <c r="E101" s="56">
        <f>F101+G101+H101+I101</f>
        <v>0</v>
      </c>
      <c r="F101" s="62">
        <f t="shared" ref="F101:K101" si="46">F102+F104+F105</f>
        <v>0</v>
      </c>
      <c r="G101" s="62">
        <f t="shared" si="46"/>
        <v>0</v>
      </c>
      <c r="H101" s="62">
        <f t="shared" si="46"/>
        <v>0</v>
      </c>
      <c r="I101" s="62">
        <f t="shared" si="46"/>
        <v>0</v>
      </c>
      <c r="J101" s="62">
        <f t="shared" si="46"/>
        <v>0</v>
      </c>
      <c r="K101" s="62">
        <f t="shared" si="46"/>
        <v>0</v>
      </c>
      <c r="L101" s="62" t="s">
        <v>34</v>
      </c>
    </row>
    <row r="102" spans="1:12" x14ac:dyDescent="0.25">
      <c r="A102" s="11" t="s">
        <v>37</v>
      </c>
      <c r="B102" s="390">
        <v>3010</v>
      </c>
      <c r="C102" s="390"/>
      <c r="D102" s="390"/>
      <c r="E102" s="392">
        <f t="shared" ref="E102:E103" si="47">F102+G102+H102+I102</f>
        <v>0</v>
      </c>
      <c r="F102" s="388"/>
      <c r="G102" s="388"/>
      <c r="H102" s="388"/>
      <c r="I102" s="388"/>
      <c r="J102" s="388"/>
      <c r="K102" s="388"/>
      <c r="L102" s="388" t="s">
        <v>34</v>
      </c>
    </row>
    <row r="103" spans="1:12" ht="15.75" thickBot="1" x14ac:dyDescent="0.3">
      <c r="A103" s="8" t="s">
        <v>87</v>
      </c>
      <c r="B103" s="391"/>
      <c r="C103" s="391"/>
      <c r="D103" s="391"/>
      <c r="E103" s="393">
        <f t="shared" si="47"/>
        <v>0</v>
      </c>
      <c r="F103" s="389"/>
      <c r="G103" s="389"/>
      <c r="H103" s="389"/>
      <c r="I103" s="389"/>
      <c r="J103" s="389"/>
      <c r="K103" s="389"/>
      <c r="L103" s="389"/>
    </row>
    <row r="104" spans="1:12" ht="15.75" thickBot="1" x14ac:dyDescent="0.3">
      <c r="A104" s="8" t="s">
        <v>88</v>
      </c>
      <c r="B104" s="1">
        <v>3020</v>
      </c>
      <c r="C104" s="1"/>
      <c r="D104" s="1"/>
      <c r="E104" s="56">
        <f>F104+G104+H104+I104</f>
        <v>0</v>
      </c>
      <c r="F104" s="62"/>
      <c r="G104" s="62"/>
      <c r="H104" s="62"/>
      <c r="I104" s="62"/>
      <c r="J104" s="62"/>
      <c r="K104" s="62"/>
      <c r="L104" s="62" t="s">
        <v>34</v>
      </c>
    </row>
    <row r="105" spans="1:12" ht="15.75" thickBot="1" x14ac:dyDescent="0.3">
      <c r="A105" s="8" t="s">
        <v>89</v>
      </c>
      <c r="B105" s="1">
        <v>3030</v>
      </c>
      <c r="C105" s="1"/>
      <c r="D105" s="1"/>
      <c r="E105" s="56">
        <f>F105+G105+H105+I105</f>
        <v>0</v>
      </c>
      <c r="F105" s="62"/>
      <c r="G105" s="62"/>
      <c r="H105" s="62"/>
      <c r="I105" s="62"/>
      <c r="J105" s="62"/>
      <c r="K105" s="62"/>
      <c r="L105" s="62" t="s">
        <v>34</v>
      </c>
    </row>
    <row r="106" spans="1:12" ht="15.75" thickBot="1" x14ac:dyDescent="0.3">
      <c r="A106" s="4" t="s">
        <v>90</v>
      </c>
      <c r="B106" s="1">
        <v>4000</v>
      </c>
      <c r="C106" s="1" t="s">
        <v>34</v>
      </c>
      <c r="D106" s="1"/>
      <c r="E106" s="56">
        <f>F106+G106+H106+I106</f>
        <v>0</v>
      </c>
      <c r="F106" s="62">
        <f t="shared" ref="F106:K106" si="48">F107</f>
        <v>0</v>
      </c>
      <c r="G106" s="62">
        <f t="shared" si="48"/>
        <v>0</v>
      </c>
      <c r="H106" s="62">
        <f t="shared" si="48"/>
        <v>0</v>
      </c>
      <c r="I106" s="62">
        <f t="shared" si="48"/>
        <v>0</v>
      </c>
      <c r="J106" s="62">
        <f t="shared" si="48"/>
        <v>0</v>
      </c>
      <c r="K106" s="62">
        <f t="shared" si="48"/>
        <v>0</v>
      </c>
      <c r="L106" s="62" t="s">
        <v>34</v>
      </c>
    </row>
    <row r="107" spans="1:12" x14ac:dyDescent="0.25">
      <c r="A107" s="11" t="s">
        <v>47</v>
      </c>
      <c r="B107" s="390">
        <v>4010</v>
      </c>
      <c r="C107" s="390">
        <v>610</v>
      </c>
      <c r="D107" s="390"/>
      <c r="E107" s="392">
        <f t="shared" ref="E107:E108" si="49">F107+G107+H107+I107</f>
        <v>0</v>
      </c>
      <c r="F107" s="388"/>
      <c r="G107" s="388"/>
      <c r="H107" s="388"/>
      <c r="I107" s="388"/>
      <c r="J107" s="388"/>
      <c r="K107" s="388"/>
      <c r="L107" s="388" t="s">
        <v>34</v>
      </c>
    </row>
    <row r="108" spans="1:12" ht="15.75" thickBot="1" x14ac:dyDescent="0.3">
      <c r="A108" s="8" t="s">
        <v>91</v>
      </c>
      <c r="B108" s="391"/>
      <c r="C108" s="391"/>
      <c r="D108" s="391"/>
      <c r="E108" s="393">
        <f t="shared" si="49"/>
        <v>0</v>
      </c>
      <c r="F108" s="389"/>
      <c r="G108" s="389"/>
      <c r="H108" s="389"/>
      <c r="I108" s="389"/>
      <c r="J108" s="389"/>
      <c r="K108" s="389"/>
      <c r="L108" s="389"/>
    </row>
  </sheetData>
  <mergeCells count="172">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K36:K37"/>
    <mergeCell ref="L36:L37"/>
    <mergeCell ref="H32:H33"/>
    <mergeCell ref="I32:I33"/>
    <mergeCell ref="J32:J33"/>
    <mergeCell ref="K32:K33"/>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K38:K39"/>
    <mergeCell ref="L38:L39"/>
    <mergeCell ref="G38:G39"/>
    <mergeCell ref="B50:B51"/>
    <mergeCell ref="C50:C51"/>
    <mergeCell ref="D50:D51"/>
    <mergeCell ref="E50:E51"/>
    <mergeCell ref="F50:F51"/>
    <mergeCell ref="B47:B48"/>
    <mergeCell ref="C47:C48"/>
    <mergeCell ref="D47:D48"/>
    <mergeCell ref="E47:E48"/>
    <mergeCell ref="F47:F48"/>
    <mergeCell ref="G50:G51"/>
    <mergeCell ref="G47:G48"/>
    <mergeCell ref="H50:H51"/>
    <mergeCell ref="I50:I51"/>
    <mergeCell ref="J50:J51"/>
    <mergeCell ref="K50:K51"/>
    <mergeCell ref="L50:L51"/>
    <mergeCell ref="H47:H48"/>
    <mergeCell ref="I47:I48"/>
    <mergeCell ref="J47:J48"/>
    <mergeCell ref="K47:K48"/>
    <mergeCell ref="L47:L48"/>
    <mergeCell ref="B57:B58"/>
    <mergeCell ref="C57:C58"/>
    <mergeCell ref="D57:D58"/>
    <mergeCell ref="E57:E58"/>
    <mergeCell ref="F57:F58"/>
    <mergeCell ref="B52:B53"/>
    <mergeCell ref="C52:C53"/>
    <mergeCell ref="D52:D53"/>
    <mergeCell ref="E52:E53"/>
    <mergeCell ref="F52:F53"/>
    <mergeCell ref="G57:G58"/>
    <mergeCell ref="H57:H58"/>
    <mergeCell ref="I57:I58"/>
    <mergeCell ref="J57:J58"/>
    <mergeCell ref="K57:K58"/>
    <mergeCell ref="L57:L58"/>
    <mergeCell ref="H52:H53"/>
    <mergeCell ref="I52:I53"/>
    <mergeCell ref="J52:J53"/>
    <mergeCell ref="K52:K53"/>
    <mergeCell ref="L52:L53"/>
    <mergeCell ref="G52:G53"/>
    <mergeCell ref="B73:B74"/>
    <mergeCell ref="C73:C74"/>
    <mergeCell ref="D73:D74"/>
    <mergeCell ref="E73:E74"/>
    <mergeCell ref="F73:F74"/>
    <mergeCell ref="B62:B63"/>
    <mergeCell ref="C62:C63"/>
    <mergeCell ref="D62:D63"/>
    <mergeCell ref="E62:E63"/>
    <mergeCell ref="F62:F63"/>
    <mergeCell ref="G73:G74"/>
    <mergeCell ref="H73:H74"/>
    <mergeCell ref="I73:I74"/>
    <mergeCell ref="J73:J74"/>
    <mergeCell ref="K73:K74"/>
    <mergeCell ref="L73:L74"/>
    <mergeCell ref="H62:H63"/>
    <mergeCell ref="I62:I63"/>
    <mergeCell ref="J62:J63"/>
    <mergeCell ref="K62:K63"/>
    <mergeCell ref="L62:L63"/>
    <mergeCell ref="G62:G63"/>
    <mergeCell ref="B102:B103"/>
    <mergeCell ref="C102:C103"/>
    <mergeCell ref="D102:D103"/>
    <mergeCell ref="E102:E103"/>
    <mergeCell ref="F102:F103"/>
    <mergeCell ref="B98:B99"/>
    <mergeCell ref="C98:C99"/>
    <mergeCell ref="D98:D99"/>
    <mergeCell ref="E98:E99"/>
    <mergeCell ref="F98:F99"/>
    <mergeCell ref="G102:G103"/>
    <mergeCell ref="H102:H103"/>
    <mergeCell ref="I102:I103"/>
    <mergeCell ref="J102:J103"/>
    <mergeCell ref="K102:K103"/>
    <mergeCell ref="L102:L103"/>
    <mergeCell ref="H98:H99"/>
    <mergeCell ref="I98:I99"/>
    <mergeCell ref="J98:J99"/>
    <mergeCell ref="K98:K99"/>
    <mergeCell ref="L98:L99"/>
    <mergeCell ref="G98:G99"/>
    <mergeCell ref="H107:H108"/>
    <mergeCell ref="I107:I108"/>
    <mergeCell ref="J107:J108"/>
    <mergeCell ref="K107:K108"/>
    <mergeCell ref="L107:L108"/>
    <mergeCell ref="B107:B108"/>
    <mergeCell ref="C107:C108"/>
    <mergeCell ref="D107:D108"/>
    <mergeCell ref="E107:E108"/>
    <mergeCell ref="F107:F108"/>
    <mergeCell ref="G107:G108"/>
  </mergeCells>
  <hyperlinks>
    <hyperlink ref="C4" display="Код по бюджетной классификации Российской Федерации &lt;2&gt;"/>
    <hyperlink ref="D4" display="Аналитический код &lt;3&gt;"/>
    <hyperlink ref="A8" display="Остаток средств на начало текущего финансового года &lt;4&gt;"/>
    <hyperlink ref="A9" display="Остаток средств на конец текущего финансового года &lt;4&gt;"/>
    <hyperlink ref="A31" display="прочие поступления, всего &lt;5&gt;"/>
    <hyperlink ref="A72" display="расходы на закупку товаров, работ, услуг, всего &lt;6&gt;"/>
    <hyperlink ref="A101" display="Выплаты, уменьшающие доход, всего &lt;7&gt;"/>
    <hyperlink ref="A106" display="Прочие выплаты, всего &lt;8&gt;"/>
  </hyperlinks>
  <pageMargins left="0.7" right="0.7" top="0.75" bottom="0.75" header="0.3" footer="0.3"/>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E60"/>
  <sheetViews>
    <sheetView topLeftCell="A10" zoomScaleNormal="100" zoomScaleSheetLayoutView="110" workbookViewId="0">
      <selection activeCell="DS10" sqref="DS10:EE10"/>
    </sheetView>
  </sheetViews>
  <sheetFormatPr defaultColWidth="0.85546875" defaultRowHeight="11.25" x14ac:dyDescent="0.2"/>
  <cols>
    <col min="1" max="60" width="0.85546875" style="33"/>
    <col min="61" max="61" width="0.85546875" style="33" customWidth="1"/>
    <col min="62" max="64" width="0.85546875" style="33"/>
    <col min="65" max="65" width="0.85546875" style="33" customWidth="1"/>
    <col min="66" max="75" width="0.85546875" style="33"/>
    <col min="76" max="77" width="0.85546875" style="33" customWidth="1"/>
    <col min="78" max="16384" width="0.85546875" style="33"/>
  </cols>
  <sheetData>
    <row r="1" spans="1:161" s="32" customFormat="1" ht="13.5" customHeight="1" x14ac:dyDescent="0.15">
      <c r="B1" s="416" t="s">
        <v>175</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416"/>
      <c r="AL1" s="416"/>
      <c r="AM1" s="416"/>
      <c r="AN1" s="416"/>
      <c r="AO1" s="416"/>
      <c r="AP1" s="416"/>
      <c r="AQ1" s="416"/>
      <c r="AR1" s="416"/>
      <c r="AS1" s="416"/>
      <c r="AT1" s="416"/>
      <c r="AU1" s="416"/>
      <c r="AV1" s="416"/>
      <c r="AW1" s="416"/>
      <c r="AX1" s="416"/>
      <c r="AY1" s="416"/>
      <c r="AZ1" s="416"/>
      <c r="BA1" s="416"/>
      <c r="BB1" s="416"/>
      <c r="BC1" s="416"/>
      <c r="BD1" s="416"/>
      <c r="BE1" s="416"/>
      <c r="BF1" s="416"/>
      <c r="BG1" s="416"/>
      <c r="BH1" s="416"/>
      <c r="BI1" s="416"/>
      <c r="BJ1" s="416"/>
      <c r="BK1" s="416"/>
      <c r="BL1" s="416"/>
      <c r="BM1" s="416"/>
      <c r="BN1" s="416"/>
      <c r="BO1" s="416"/>
      <c r="BP1" s="416"/>
      <c r="BQ1" s="416"/>
      <c r="BR1" s="416"/>
      <c r="BS1" s="416"/>
      <c r="BT1" s="416"/>
      <c r="BU1" s="416"/>
      <c r="BV1" s="416"/>
      <c r="BW1" s="416"/>
      <c r="BX1" s="416"/>
      <c r="BY1" s="416"/>
      <c r="BZ1" s="416"/>
      <c r="CA1" s="416"/>
      <c r="CB1" s="416"/>
      <c r="CC1" s="416"/>
      <c r="CD1" s="416"/>
      <c r="CE1" s="416"/>
      <c r="CF1" s="416"/>
      <c r="CG1" s="416"/>
      <c r="CH1" s="416"/>
      <c r="CI1" s="416"/>
      <c r="CJ1" s="416"/>
      <c r="CK1" s="416"/>
      <c r="CL1" s="416"/>
      <c r="CM1" s="416"/>
      <c r="CN1" s="416"/>
      <c r="CO1" s="416"/>
      <c r="CP1" s="416"/>
      <c r="CQ1" s="416"/>
      <c r="CR1" s="416"/>
      <c r="CS1" s="416"/>
      <c r="CT1" s="416"/>
      <c r="CU1" s="416"/>
      <c r="CV1" s="416"/>
      <c r="CW1" s="416"/>
      <c r="CX1" s="416"/>
      <c r="CY1" s="416"/>
      <c r="CZ1" s="416"/>
      <c r="DA1" s="416"/>
      <c r="DB1" s="416"/>
      <c r="DC1" s="416"/>
      <c r="DD1" s="416"/>
      <c r="DE1" s="416"/>
      <c r="DF1" s="416"/>
      <c r="DG1" s="416"/>
      <c r="DH1" s="416"/>
      <c r="DI1" s="416"/>
      <c r="DJ1" s="416"/>
      <c r="DK1" s="416"/>
      <c r="DL1" s="416"/>
      <c r="DM1" s="416"/>
      <c r="DN1" s="416"/>
      <c r="DO1" s="416"/>
      <c r="DP1" s="416"/>
      <c r="DQ1" s="416"/>
      <c r="DR1" s="416"/>
      <c r="DS1" s="416"/>
      <c r="DT1" s="416"/>
      <c r="DU1" s="416"/>
      <c r="DV1" s="416"/>
      <c r="DW1" s="416"/>
      <c r="DX1" s="416"/>
      <c r="DY1" s="416"/>
      <c r="DZ1" s="416"/>
      <c r="EA1" s="416"/>
      <c r="EB1" s="416"/>
      <c r="EC1" s="416"/>
      <c r="ED1" s="416"/>
      <c r="EE1" s="416"/>
      <c r="EF1" s="416"/>
      <c r="EG1" s="416"/>
      <c r="EH1" s="416"/>
      <c r="EI1" s="416"/>
      <c r="EJ1" s="416"/>
      <c r="EK1" s="416"/>
      <c r="EL1" s="416"/>
      <c r="EM1" s="416"/>
      <c r="EN1" s="416"/>
      <c r="EO1" s="416"/>
      <c r="EP1" s="416"/>
      <c r="EQ1" s="416"/>
      <c r="ER1" s="416"/>
      <c r="ES1" s="416"/>
      <c r="ET1" s="416"/>
      <c r="EU1" s="416"/>
      <c r="EV1" s="416"/>
      <c r="EW1" s="416"/>
      <c r="EX1" s="416"/>
      <c r="EY1" s="416"/>
      <c r="EZ1" s="416"/>
      <c r="FA1" s="416"/>
      <c r="FB1" s="416"/>
      <c r="FC1" s="416"/>
      <c r="FD1" s="416"/>
    </row>
    <row r="3" spans="1:161" ht="11.25" customHeight="1" x14ac:dyDescent="0.2">
      <c r="A3" s="413" t="s">
        <v>176</v>
      </c>
      <c r="B3" s="413"/>
      <c r="C3" s="413"/>
      <c r="D3" s="413"/>
      <c r="E3" s="413"/>
      <c r="F3" s="413"/>
      <c r="G3" s="413"/>
      <c r="H3" s="417"/>
      <c r="I3" s="421" t="s">
        <v>19</v>
      </c>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c r="AK3" s="421"/>
      <c r="AL3" s="421"/>
      <c r="AM3" s="421"/>
      <c r="AN3" s="421"/>
      <c r="AO3" s="421"/>
      <c r="AP3" s="421"/>
      <c r="AQ3" s="421"/>
      <c r="AR3" s="421"/>
      <c r="AS3" s="421"/>
      <c r="AT3" s="421"/>
      <c r="AU3" s="421"/>
      <c r="AV3" s="421"/>
      <c r="AW3" s="421"/>
      <c r="AX3" s="421"/>
      <c r="AY3" s="421"/>
      <c r="AZ3" s="421"/>
      <c r="BA3" s="421"/>
      <c r="BB3" s="421"/>
      <c r="BC3" s="421"/>
      <c r="BD3" s="421"/>
      <c r="BE3" s="421"/>
      <c r="BF3" s="421"/>
      <c r="BG3" s="421"/>
      <c r="BH3" s="421"/>
      <c r="BI3" s="421"/>
      <c r="BJ3" s="421"/>
      <c r="BK3" s="421"/>
      <c r="BL3" s="421"/>
      <c r="BM3" s="421"/>
      <c r="BN3" s="421"/>
      <c r="BO3" s="421"/>
      <c r="BP3" s="421"/>
      <c r="BQ3" s="421"/>
      <c r="BR3" s="421"/>
      <c r="BS3" s="421"/>
      <c r="BT3" s="421"/>
      <c r="BU3" s="421"/>
      <c r="BV3" s="421"/>
      <c r="BW3" s="421"/>
      <c r="BX3" s="421"/>
      <c r="BY3" s="421"/>
      <c r="BZ3" s="421"/>
      <c r="CA3" s="421"/>
      <c r="CB3" s="421"/>
      <c r="CC3" s="421"/>
      <c r="CD3" s="421"/>
      <c r="CE3" s="421"/>
      <c r="CF3" s="421"/>
      <c r="CG3" s="421"/>
      <c r="CH3" s="421"/>
      <c r="CI3" s="421"/>
      <c r="CJ3" s="421"/>
      <c r="CK3" s="421"/>
      <c r="CL3" s="421"/>
      <c r="CM3" s="422"/>
      <c r="CN3" s="412" t="s">
        <v>177</v>
      </c>
      <c r="CO3" s="413"/>
      <c r="CP3" s="413"/>
      <c r="CQ3" s="413"/>
      <c r="CR3" s="413"/>
      <c r="CS3" s="413"/>
      <c r="CT3" s="413"/>
      <c r="CU3" s="417"/>
      <c r="CV3" s="412" t="s">
        <v>178</v>
      </c>
      <c r="CW3" s="413"/>
      <c r="CX3" s="413"/>
      <c r="CY3" s="413"/>
      <c r="CZ3" s="413"/>
      <c r="DA3" s="413"/>
      <c r="DB3" s="413"/>
      <c r="DC3" s="413"/>
      <c r="DD3" s="413"/>
      <c r="DE3" s="417"/>
      <c r="DF3" s="428" t="s">
        <v>23</v>
      </c>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row>
    <row r="4" spans="1:161" ht="11.25" customHeight="1" x14ac:dyDescent="0.2">
      <c r="A4" s="418"/>
      <c r="B4" s="418"/>
      <c r="C4" s="418"/>
      <c r="D4" s="418"/>
      <c r="E4" s="418"/>
      <c r="F4" s="418"/>
      <c r="G4" s="418"/>
      <c r="H4" s="419"/>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4"/>
      <c r="CN4" s="427"/>
      <c r="CO4" s="418"/>
      <c r="CP4" s="418"/>
      <c r="CQ4" s="418"/>
      <c r="CR4" s="418"/>
      <c r="CS4" s="418"/>
      <c r="CT4" s="418"/>
      <c r="CU4" s="419"/>
      <c r="CV4" s="427"/>
      <c r="CW4" s="418"/>
      <c r="CX4" s="418"/>
      <c r="CY4" s="418"/>
      <c r="CZ4" s="418"/>
      <c r="DA4" s="418"/>
      <c r="DB4" s="418"/>
      <c r="DC4" s="418"/>
      <c r="DD4" s="418"/>
      <c r="DE4" s="419"/>
      <c r="DF4" s="410" t="s">
        <v>179</v>
      </c>
      <c r="DG4" s="411"/>
      <c r="DH4" s="411"/>
      <c r="DI4" s="411"/>
      <c r="DJ4" s="411"/>
      <c r="DK4" s="411"/>
      <c r="DL4" s="407" t="s">
        <v>234</v>
      </c>
      <c r="DM4" s="407"/>
      <c r="DN4" s="407"/>
      <c r="DO4" s="408" t="s">
        <v>173</v>
      </c>
      <c r="DP4" s="408"/>
      <c r="DQ4" s="408"/>
      <c r="DR4" s="409"/>
      <c r="DS4" s="410" t="s">
        <v>179</v>
      </c>
      <c r="DT4" s="411"/>
      <c r="DU4" s="411"/>
      <c r="DV4" s="411"/>
      <c r="DW4" s="411"/>
      <c r="DX4" s="411"/>
      <c r="DY4" s="407" t="s">
        <v>235</v>
      </c>
      <c r="DZ4" s="407"/>
      <c r="EA4" s="407"/>
      <c r="EB4" s="408" t="s">
        <v>173</v>
      </c>
      <c r="EC4" s="408"/>
      <c r="ED4" s="408"/>
      <c r="EE4" s="409"/>
      <c r="EF4" s="410" t="s">
        <v>179</v>
      </c>
      <c r="EG4" s="411"/>
      <c r="EH4" s="411"/>
      <c r="EI4" s="411"/>
      <c r="EJ4" s="411"/>
      <c r="EK4" s="411"/>
      <c r="EL4" s="407" t="s">
        <v>236</v>
      </c>
      <c r="EM4" s="407"/>
      <c r="EN4" s="407"/>
      <c r="EO4" s="408" t="s">
        <v>173</v>
      </c>
      <c r="EP4" s="408"/>
      <c r="EQ4" s="408"/>
      <c r="ER4" s="409"/>
      <c r="ES4" s="412" t="s">
        <v>25</v>
      </c>
      <c r="ET4" s="413"/>
      <c r="EU4" s="413"/>
      <c r="EV4" s="413"/>
      <c r="EW4" s="413"/>
      <c r="EX4" s="413"/>
      <c r="EY4" s="413"/>
      <c r="EZ4" s="413"/>
      <c r="FA4" s="413"/>
      <c r="FB4" s="413"/>
      <c r="FC4" s="413"/>
      <c r="FD4" s="413"/>
      <c r="FE4" s="413"/>
    </row>
    <row r="5" spans="1:161" ht="39" customHeight="1" x14ac:dyDescent="0.2">
      <c r="A5" s="415"/>
      <c r="B5" s="415"/>
      <c r="C5" s="415"/>
      <c r="D5" s="415"/>
      <c r="E5" s="415"/>
      <c r="F5" s="415"/>
      <c r="G5" s="415"/>
      <c r="H5" s="420"/>
      <c r="I5" s="425"/>
      <c r="J5" s="425"/>
      <c r="K5" s="425"/>
      <c r="L5" s="425"/>
      <c r="M5" s="425"/>
      <c r="N5" s="425"/>
      <c r="O5" s="425"/>
      <c r="P5" s="425"/>
      <c r="Q5" s="425"/>
      <c r="R5" s="425"/>
      <c r="S5" s="425"/>
      <c r="T5" s="425"/>
      <c r="U5" s="4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c r="BW5" s="425"/>
      <c r="BX5" s="425"/>
      <c r="BY5" s="425"/>
      <c r="BZ5" s="425"/>
      <c r="CA5" s="425"/>
      <c r="CB5" s="425"/>
      <c r="CC5" s="425"/>
      <c r="CD5" s="425"/>
      <c r="CE5" s="425"/>
      <c r="CF5" s="425"/>
      <c r="CG5" s="425"/>
      <c r="CH5" s="425"/>
      <c r="CI5" s="425"/>
      <c r="CJ5" s="425"/>
      <c r="CK5" s="425"/>
      <c r="CL5" s="425"/>
      <c r="CM5" s="426"/>
      <c r="CN5" s="414"/>
      <c r="CO5" s="415"/>
      <c r="CP5" s="415"/>
      <c r="CQ5" s="415"/>
      <c r="CR5" s="415"/>
      <c r="CS5" s="415"/>
      <c r="CT5" s="415"/>
      <c r="CU5" s="420"/>
      <c r="CV5" s="414"/>
      <c r="CW5" s="415"/>
      <c r="CX5" s="415"/>
      <c r="CY5" s="415"/>
      <c r="CZ5" s="415"/>
      <c r="DA5" s="415"/>
      <c r="DB5" s="415"/>
      <c r="DC5" s="415"/>
      <c r="DD5" s="415"/>
      <c r="DE5" s="420"/>
      <c r="DF5" s="430" t="s">
        <v>180</v>
      </c>
      <c r="DG5" s="431"/>
      <c r="DH5" s="431"/>
      <c r="DI5" s="431"/>
      <c r="DJ5" s="431"/>
      <c r="DK5" s="431"/>
      <c r="DL5" s="431"/>
      <c r="DM5" s="431"/>
      <c r="DN5" s="431"/>
      <c r="DO5" s="431"/>
      <c r="DP5" s="431"/>
      <c r="DQ5" s="431"/>
      <c r="DR5" s="432"/>
      <c r="DS5" s="430" t="s">
        <v>181</v>
      </c>
      <c r="DT5" s="431"/>
      <c r="DU5" s="431"/>
      <c r="DV5" s="431"/>
      <c r="DW5" s="431"/>
      <c r="DX5" s="431"/>
      <c r="DY5" s="431"/>
      <c r="DZ5" s="431"/>
      <c r="EA5" s="431"/>
      <c r="EB5" s="431"/>
      <c r="EC5" s="431"/>
      <c r="ED5" s="431"/>
      <c r="EE5" s="432"/>
      <c r="EF5" s="430" t="s">
        <v>182</v>
      </c>
      <c r="EG5" s="431"/>
      <c r="EH5" s="431"/>
      <c r="EI5" s="431"/>
      <c r="EJ5" s="431"/>
      <c r="EK5" s="431"/>
      <c r="EL5" s="431"/>
      <c r="EM5" s="431"/>
      <c r="EN5" s="431"/>
      <c r="EO5" s="431"/>
      <c r="EP5" s="431"/>
      <c r="EQ5" s="431"/>
      <c r="ER5" s="432"/>
      <c r="ES5" s="414"/>
      <c r="ET5" s="415"/>
      <c r="EU5" s="415"/>
      <c r="EV5" s="415"/>
      <c r="EW5" s="415"/>
      <c r="EX5" s="415"/>
      <c r="EY5" s="415"/>
      <c r="EZ5" s="415"/>
      <c r="FA5" s="415"/>
      <c r="FB5" s="415"/>
      <c r="FC5" s="415"/>
      <c r="FD5" s="415"/>
      <c r="FE5" s="415"/>
    </row>
    <row r="6" spans="1:161" ht="12" thickBot="1" x14ac:dyDescent="0.25">
      <c r="A6" s="433" t="s">
        <v>183</v>
      </c>
      <c r="B6" s="433"/>
      <c r="C6" s="433"/>
      <c r="D6" s="433"/>
      <c r="E6" s="433"/>
      <c r="F6" s="433"/>
      <c r="G6" s="433"/>
      <c r="H6" s="434"/>
      <c r="I6" s="433" t="s">
        <v>184</v>
      </c>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3"/>
      <c r="AY6" s="433"/>
      <c r="AZ6" s="433"/>
      <c r="BA6" s="433"/>
      <c r="BB6" s="433"/>
      <c r="BC6" s="433"/>
      <c r="BD6" s="433"/>
      <c r="BE6" s="433"/>
      <c r="BF6" s="433"/>
      <c r="BG6" s="433"/>
      <c r="BH6" s="433"/>
      <c r="BI6" s="433"/>
      <c r="BJ6" s="433"/>
      <c r="BK6" s="433"/>
      <c r="BL6" s="433"/>
      <c r="BM6" s="433"/>
      <c r="BN6" s="433"/>
      <c r="BO6" s="433"/>
      <c r="BP6" s="433"/>
      <c r="BQ6" s="433"/>
      <c r="BR6" s="433"/>
      <c r="BS6" s="433"/>
      <c r="BT6" s="433"/>
      <c r="BU6" s="433"/>
      <c r="BV6" s="433"/>
      <c r="BW6" s="433"/>
      <c r="BX6" s="433"/>
      <c r="BY6" s="433"/>
      <c r="BZ6" s="433"/>
      <c r="CA6" s="433"/>
      <c r="CB6" s="433"/>
      <c r="CC6" s="433"/>
      <c r="CD6" s="433"/>
      <c r="CE6" s="433"/>
      <c r="CF6" s="433"/>
      <c r="CG6" s="433"/>
      <c r="CH6" s="433"/>
      <c r="CI6" s="433"/>
      <c r="CJ6" s="433"/>
      <c r="CK6" s="433"/>
      <c r="CL6" s="433"/>
      <c r="CM6" s="434"/>
      <c r="CN6" s="435" t="s">
        <v>185</v>
      </c>
      <c r="CO6" s="436"/>
      <c r="CP6" s="436"/>
      <c r="CQ6" s="436"/>
      <c r="CR6" s="436"/>
      <c r="CS6" s="436"/>
      <c r="CT6" s="436"/>
      <c r="CU6" s="437"/>
      <c r="CV6" s="435" t="s">
        <v>186</v>
      </c>
      <c r="CW6" s="436"/>
      <c r="CX6" s="436"/>
      <c r="CY6" s="436"/>
      <c r="CZ6" s="436"/>
      <c r="DA6" s="436"/>
      <c r="DB6" s="436"/>
      <c r="DC6" s="436"/>
      <c r="DD6" s="436"/>
      <c r="DE6" s="437"/>
      <c r="DF6" s="435" t="s">
        <v>187</v>
      </c>
      <c r="DG6" s="436"/>
      <c r="DH6" s="436"/>
      <c r="DI6" s="436"/>
      <c r="DJ6" s="436"/>
      <c r="DK6" s="436"/>
      <c r="DL6" s="436"/>
      <c r="DM6" s="436"/>
      <c r="DN6" s="436"/>
      <c r="DO6" s="436"/>
      <c r="DP6" s="436"/>
      <c r="DQ6" s="436"/>
      <c r="DR6" s="437"/>
      <c r="DS6" s="435" t="s">
        <v>188</v>
      </c>
      <c r="DT6" s="436"/>
      <c r="DU6" s="436"/>
      <c r="DV6" s="436"/>
      <c r="DW6" s="436"/>
      <c r="DX6" s="436"/>
      <c r="DY6" s="436"/>
      <c r="DZ6" s="436"/>
      <c r="EA6" s="436"/>
      <c r="EB6" s="436"/>
      <c r="EC6" s="436"/>
      <c r="ED6" s="436"/>
      <c r="EE6" s="437"/>
      <c r="EF6" s="435" t="s">
        <v>189</v>
      </c>
      <c r="EG6" s="436"/>
      <c r="EH6" s="436"/>
      <c r="EI6" s="436"/>
      <c r="EJ6" s="436"/>
      <c r="EK6" s="436"/>
      <c r="EL6" s="436"/>
      <c r="EM6" s="436"/>
      <c r="EN6" s="436"/>
      <c r="EO6" s="436"/>
      <c r="EP6" s="436"/>
      <c r="EQ6" s="436"/>
      <c r="ER6" s="437"/>
      <c r="ES6" s="435" t="s">
        <v>190</v>
      </c>
      <c r="ET6" s="436"/>
      <c r="EU6" s="436"/>
      <c r="EV6" s="436"/>
      <c r="EW6" s="436"/>
      <c r="EX6" s="436"/>
      <c r="EY6" s="436"/>
      <c r="EZ6" s="436"/>
      <c r="FA6" s="436"/>
      <c r="FB6" s="436"/>
      <c r="FC6" s="436"/>
      <c r="FD6" s="436"/>
      <c r="FE6" s="436"/>
    </row>
    <row r="7" spans="1:161" ht="12.75" customHeight="1" x14ac:dyDescent="0.2">
      <c r="A7" s="438">
        <v>1</v>
      </c>
      <c r="B7" s="438"/>
      <c r="C7" s="438"/>
      <c r="D7" s="438"/>
      <c r="E7" s="438"/>
      <c r="F7" s="438"/>
      <c r="G7" s="438"/>
      <c r="H7" s="439"/>
      <c r="I7" s="440" t="s">
        <v>191</v>
      </c>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c r="AY7" s="441"/>
      <c r="AZ7" s="441"/>
      <c r="BA7" s="441"/>
      <c r="BB7" s="441"/>
      <c r="BC7" s="441"/>
      <c r="BD7" s="441"/>
      <c r="BE7" s="441"/>
      <c r="BF7" s="441"/>
      <c r="BG7" s="441"/>
      <c r="BH7" s="441"/>
      <c r="BI7" s="441"/>
      <c r="BJ7" s="441"/>
      <c r="BK7" s="441"/>
      <c r="BL7" s="441"/>
      <c r="BM7" s="441"/>
      <c r="BN7" s="441"/>
      <c r="BO7" s="441"/>
      <c r="BP7" s="441"/>
      <c r="BQ7" s="441"/>
      <c r="BR7" s="441"/>
      <c r="BS7" s="441"/>
      <c r="BT7" s="441"/>
      <c r="BU7" s="441"/>
      <c r="BV7" s="441"/>
      <c r="BW7" s="441"/>
      <c r="BX7" s="441"/>
      <c r="BY7" s="441"/>
      <c r="BZ7" s="441"/>
      <c r="CA7" s="441"/>
      <c r="CB7" s="441"/>
      <c r="CC7" s="441"/>
      <c r="CD7" s="441"/>
      <c r="CE7" s="441"/>
      <c r="CF7" s="441"/>
      <c r="CG7" s="441"/>
      <c r="CH7" s="441"/>
      <c r="CI7" s="441"/>
      <c r="CJ7" s="441"/>
      <c r="CK7" s="441"/>
      <c r="CL7" s="441"/>
      <c r="CM7" s="441"/>
      <c r="CN7" s="442" t="s">
        <v>192</v>
      </c>
      <c r="CO7" s="443"/>
      <c r="CP7" s="443"/>
      <c r="CQ7" s="443"/>
      <c r="CR7" s="443"/>
      <c r="CS7" s="443"/>
      <c r="CT7" s="443"/>
      <c r="CU7" s="444"/>
      <c r="CV7" s="445" t="s">
        <v>34</v>
      </c>
      <c r="CW7" s="446"/>
      <c r="CX7" s="446"/>
      <c r="CY7" s="446"/>
      <c r="CZ7" s="446"/>
      <c r="DA7" s="446"/>
      <c r="DB7" s="446"/>
      <c r="DC7" s="446"/>
      <c r="DD7" s="446"/>
      <c r="DE7" s="447"/>
      <c r="DF7" s="448"/>
      <c r="DG7" s="449"/>
      <c r="DH7" s="449"/>
      <c r="DI7" s="449"/>
      <c r="DJ7" s="449"/>
      <c r="DK7" s="449"/>
      <c r="DL7" s="449"/>
      <c r="DM7" s="449"/>
      <c r="DN7" s="449"/>
      <c r="DO7" s="449"/>
      <c r="DP7" s="449"/>
      <c r="DQ7" s="449"/>
      <c r="DR7" s="450"/>
      <c r="DS7" s="448"/>
      <c r="DT7" s="449"/>
      <c r="DU7" s="449"/>
      <c r="DV7" s="449"/>
      <c r="DW7" s="449"/>
      <c r="DX7" s="449"/>
      <c r="DY7" s="449"/>
      <c r="DZ7" s="449"/>
      <c r="EA7" s="449"/>
      <c r="EB7" s="449"/>
      <c r="EC7" s="449"/>
      <c r="ED7" s="449"/>
      <c r="EE7" s="450"/>
      <c r="EF7" s="448"/>
      <c r="EG7" s="449"/>
      <c r="EH7" s="449"/>
      <c r="EI7" s="449"/>
      <c r="EJ7" s="449"/>
      <c r="EK7" s="449"/>
      <c r="EL7" s="449"/>
      <c r="EM7" s="449"/>
      <c r="EN7" s="449"/>
      <c r="EO7" s="449"/>
      <c r="EP7" s="449"/>
      <c r="EQ7" s="449"/>
      <c r="ER7" s="450"/>
      <c r="ES7" s="448"/>
      <c r="ET7" s="449"/>
      <c r="EU7" s="449"/>
      <c r="EV7" s="449"/>
      <c r="EW7" s="449"/>
      <c r="EX7" s="449"/>
      <c r="EY7" s="449"/>
      <c r="EZ7" s="449"/>
      <c r="FA7" s="449"/>
      <c r="FB7" s="449"/>
      <c r="FC7" s="449"/>
      <c r="FD7" s="449"/>
      <c r="FE7" s="451"/>
    </row>
    <row r="8" spans="1:161" ht="90" customHeight="1" x14ac:dyDescent="0.2">
      <c r="A8" s="456" t="s">
        <v>110</v>
      </c>
      <c r="B8" s="456"/>
      <c r="C8" s="456"/>
      <c r="D8" s="456"/>
      <c r="E8" s="456"/>
      <c r="F8" s="456"/>
      <c r="G8" s="456"/>
      <c r="H8" s="457"/>
      <c r="I8" s="458" t="s">
        <v>193</v>
      </c>
      <c r="J8" s="459"/>
      <c r="K8" s="459"/>
      <c r="L8" s="459"/>
      <c r="M8" s="459"/>
      <c r="N8" s="459"/>
      <c r="O8" s="459"/>
      <c r="P8" s="459"/>
      <c r="Q8" s="459"/>
      <c r="R8" s="459"/>
      <c r="S8" s="459"/>
      <c r="T8" s="459"/>
      <c r="U8" s="459"/>
      <c r="V8" s="459"/>
      <c r="W8" s="459"/>
      <c r="X8" s="459"/>
      <c r="Y8" s="459"/>
      <c r="Z8" s="459"/>
      <c r="AA8" s="459"/>
      <c r="AB8" s="459"/>
      <c r="AC8" s="459"/>
      <c r="AD8" s="459"/>
      <c r="AE8" s="459"/>
      <c r="AF8" s="459"/>
      <c r="AG8" s="459"/>
      <c r="AH8" s="459"/>
      <c r="AI8" s="459"/>
      <c r="AJ8" s="459"/>
      <c r="AK8" s="459"/>
      <c r="AL8" s="459"/>
      <c r="AM8" s="459"/>
      <c r="AN8" s="459"/>
      <c r="AO8" s="459"/>
      <c r="AP8" s="459"/>
      <c r="AQ8" s="459"/>
      <c r="AR8" s="459"/>
      <c r="AS8" s="459"/>
      <c r="AT8" s="459"/>
      <c r="AU8" s="459"/>
      <c r="AV8" s="459"/>
      <c r="AW8" s="459"/>
      <c r="AX8" s="459"/>
      <c r="AY8" s="459"/>
      <c r="AZ8" s="459"/>
      <c r="BA8" s="459"/>
      <c r="BB8" s="459"/>
      <c r="BC8" s="459"/>
      <c r="BD8" s="459"/>
      <c r="BE8" s="459"/>
      <c r="BF8" s="459"/>
      <c r="BG8" s="459"/>
      <c r="BH8" s="459"/>
      <c r="BI8" s="459"/>
      <c r="BJ8" s="459"/>
      <c r="BK8" s="459"/>
      <c r="BL8" s="459"/>
      <c r="BM8" s="459"/>
      <c r="BN8" s="459"/>
      <c r="BO8" s="459"/>
      <c r="BP8" s="459"/>
      <c r="BQ8" s="459"/>
      <c r="BR8" s="459"/>
      <c r="BS8" s="459"/>
      <c r="BT8" s="459"/>
      <c r="BU8" s="459"/>
      <c r="BV8" s="459"/>
      <c r="BW8" s="459"/>
      <c r="BX8" s="459"/>
      <c r="BY8" s="459"/>
      <c r="BZ8" s="459"/>
      <c r="CA8" s="459"/>
      <c r="CB8" s="459"/>
      <c r="CC8" s="459"/>
      <c r="CD8" s="459"/>
      <c r="CE8" s="459"/>
      <c r="CF8" s="459"/>
      <c r="CG8" s="459"/>
      <c r="CH8" s="459"/>
      <c r="CI8" s="459"/>
      <c r="CJ8" s="459"/>
      <c r="CK8" s="459"/>
      <c r="CL8" s="459"/>
      <c r="CM8" s="459"/>
      <c r="CN8" s="460" t="s">
        <v>194</v>
      </c>
      <c r="CO8" s="456"/>
      <c r="CP8" s="456"/>
      <c r="CQ8" s="456"/>
      <c r="CR8" s="456"/>
      <c r="CS8" s="456"/>
      <c r="CT8" s="456"/>
      <c r="CU8" s="457"/>
      <c r="CV8" s="461" t="s">
        <v>34</v>
      </c>
      <c r="CW8" s="456"/>
      <c r="CX8" s="456"/>
      <c r="CY8" s="456"/>
      <c r="CZ8" s="456"/>
      <c r="DA8" s="456"/>
      <c r="DB8" s="456"/>
      <c r="DC8" s="456"/>
      <c r="DD8" s="456"/>
      <c r="DE8" s="457"/>
      <c r="DF8" s="452"/>
      <c r="DG8" s="453"/>
      <c r="DH8" s="453"/>
      <c r="DI8" s="453"/>
      <c r="DJ8" s="453"/>
      <c r="DK8" s="453"/>
      <c r="DL8" s="453"/>
      <c r="DM8" s="453"/>
      <c r="DN8" s="453"/>
      <c r="DO8" s="453"/>
      <c r="DP8" s="453"/>
      <c r="DQ8" s="453"/>
      <c r="DR8" s="454"/>
      <c r="DS8" s="452"/>
      <c r="DT8" s="453"/>
      <c r="DU8" s="453"/>
      <c r="DV8" s="453"/>
      <c r="DW8" s="453"/>
      <c r="DX8" s="453"/>
      <c r="DY8" s="453"/>
      <c r="DZ8" s="453"/>
      <c r="EA8" s="453"/>
      <c r="EB8" s="453"/>
      <c r="EC8" s="453"/>
      <c r="ED8" s="453"/>
      <c r="EE8" s="454"/>
      <c r="EF8" s="452"/>
      <c r="EG8" s="453"/>
      <c r="EH8" s="453"/>
      <c r="EI8" s="453"/>
      <c r="EJ8" s="453"/>
      <c r="EK8" s="453"/>
      <c r="EL8" s="453"/>
      <c r="EM8" s="453"/>
      <c r="EN8" s="453"/>
      <c r="EO8" s="453"/>
      <c r="EP8" s="453"/>
      <c r="EQ8" s="453"/>
      <c r="ER8" s="454"/>
      <c r="ES8" s="452"/>
      <c r="ET8" s="453"/>
      <c r="EU8" s="453"/>
      <c r="EV8" s="453"/>
      <c r="EW8" s="453"/>
      <c r="EX8" s="453"/>
      <c r="EY8" s="453"/>
      <c r="EZ8" s="453"/>
      <c r="FA8" s="453"/>
      <c r="FB8" s="453"/>
      <c r="FC8" s="453"/>
      <c r="FD8" s="453"/>
      <c r="FE8" s="455"/>
    </row>
    <row r="9" spans="1:161" ht="24" customHeight="1" x14ac:dyDescent="0.2">
      <c r="A9" s="456" t="s">
        <v>111</v>
      </c>
      <c r="B9" s="456"/>
      <c r="C9" s="456"/>
      <c r="D9" s="456"/>
      <c r="E9" s="456"/>
      <c r="F9" s="456"/>
      <c r="G9" s="456"/>
      <c r="H9" s="457"/>
      <c r="I9" s="458" t="s">
        <v>195</v>
      </c>
      <c r="J9" s="459"/>
      <c r="K9" s="459"/>
      <c r="L9" s="459"/>
      <c r="M9" s="459"/>
      <c r="N9" s="459"/>
      <c r="O9" s="459"/>
      <c r="P9" s="459"/>
      <c r="Q9" s="459"/>
      <c r="R9" s="459"/>
      <c r="S9" s="459"/>
      <c r="T9" s="459"/>
      <c r="U9" s="459"/>
      <c r="V9" s="459"/>
      <c r="W9" s="459"/>
      <c r="X9" s="459"/>
      <c r="Y9" s="459"/>
      <c r="Z9" s="459"/>
      <c r="AA9" s="459"/>
      <c r="AB9" s="459"/>
      <c r="AC9" s="459"/>
      <c r="AD9" s="459"/>
      <c r="AE9" s="459"/>
      <c r="AF9" s="459"/>
      <c r="AG9" s="459"/>
      <c r="AH9" s="459"/>
      <c r="AI9" s="459"/>
      <c r="AJ9" s="459"/>
      <c r="AK9" s="459"/>
      <c r="AL9" s="459"/>
      <c r="AM9" s="459"/>
      <c r="AN9" s="459"/>
      <c r="AO9" s="459"/>
      <c r="AP9" s="459"/>
      <c r="AQ9" s="459"/>
      <c r="AR9" s="459"/>
      <c r="AS9" s="459"/>
      <c r="AT9" s="459"/>
      <c r="AU9" s="459"/>
      <c r="AV9" s="459"/>
      <c r="AW9" s="459"/>
      <c r="AX9" s="459"/>
      <c r="AY9" s="459"/>
      <c r="AZ9" s="459"/>
      <c r="BA9" s="459"/>
      <c r="BB9" s="459"/>
      <c r="BC9" s="459"/>
      <c r="BD9" s="459"/>
      <c r="BE9" s="459"/>
      <c r="BF9" s="459"/>
      <c r="BG9" s="459"/>
      <c r="BH9" s="459"/>
      <c r="BI9" s="459"/>
      <c r="BJ9" s="459"/>
      <c r="BK9" s="459"/>
      <c r="BL9" s="459"/>
      <c r="BM9" s="459"/>
      <c r="BN9" s="459"/>
      <c r="BO9" s="459"/>
      <c r="BP9" s="459"/>
      <c r="BQ9" s="459"/>
      <c r="BR9" s="459"/>
      <c r="BS9" s="459"/>
      <c r="BT9" s="459"/>
      <c r="BU9" s="459"/>
      <c r="BV9" s="459"/>
      <c r="BW9" s="459"/>
      <c r="BX9" s="459"/>
      <c r="BY9" s="459"/>
      <c r="BZ9" s="459"/>
      <c r="CA9" s="459"/>
      <c r="CB9" s="459"/>
      <c r="CC9" s="459"/>
      <c r="CD9" s="459"/>
      <c r="CE9" s="459"/>
      <c r="CF9" s="459"/>
      <c r="CG9" s="459"/>
      <c r="CH9" s="459"/>
      <c r="CI9" s="459"/>
      <c r="CJ9" s="459"/>
      <c r="CK9" s="459"/>
      <c r="CL9" s="459"/>
      <c r="CM9" s="459"/>
      <c r="CN9" s="460" t="s">
        <v>196</v>
      </c>
      <c r="CO9" s="456"/>
      <c r="CP9" s="456"/>
      <c r="CQ9" s="456"/>
      <c r="CR9" s="456"/>
      <c r="CS9" s="456"/>
      <c r="CT9" s="456"/>
      <c r="CU9" s="457"/>
      <c r="CV9" s="461" t="s">
        <v>34</v>
      </c>
      <c r="CW9" s="456"/>
      <c r="CX9" s="456"/>
      <c r="CY9" s="456"/>
      <c r="CZ9" s="456"/>
      <c r="DA9" s="456"/>
      <c r="DB9" s="456"/>
      <c r="DC9" s="456"/>
      <c r="DD9" s="456"/>
      <c r="DE9" s="457"/>
      <c r="DF9" s="452"/>
      <c r="DG9" s="453"/>
      <c r="DH9" s="453"/>
      <c r="DI9" s="453"/>
      <c r="DJ9" s="453"/>
      <c r="DK9" s="453"/>
      <c r="DL9" s="453"/>
      <c r="DM9" s="453"/>
      <c r="DN9" s="453"/>
      <c r="DO9" s="453"/>
      <c r="DP9" s="453"/>
      <c r="DQ9" s="453"/>
      <c r="DR9" s="454"/>
      <c r="DS9" s="452"/>
      <c r="DT9" s="453"/>
      <c r="DU9" s="453"/>
      <c r="DV9" s="453"/>
      <c r="DW9" s="453"/>
      <c r="DX9" s="453"/>
      <c r="DY9" s="453"/>
      <c r="DZ9" s="453"/>
      <c r="EA9" s="453"/>
      <c r="EB9" s="453"/>
      <c r="EC9" s="453"/>
      <c r="ED9" s="453"/>
      <c r="EE9" s="454"/>
      <c r="EF9" s="452"/>
      <c r="EG9" s="453"/>
      <c r="EH9" s="453"/>
      <c r="EI9" s="453"/>
      <c r="EJ9" s="453"/>
      <c r="EK9" s="453"/>
      <c r="EL9" s="453"/>
      <c r="EM9" s="453"/>
      <c r="EN9" s="453"/>
      <c r="EO9" s="453"/>
      <c r="EP9" s="453"/>
      <c r="EQ9" s="453"/>
      <c r="ER9" s="454"/>
      <c r="ES9" s="452"/>
      <c r="ET9" s="453"/>
      <c r="EU9" s="453"/>
      <c r="EV9" s="453"/>
      <c r="EW9" s="453"/>
      <c r="EX9" s="453"/>
      <c r="EY9" s="453"/>
      <c r="EZ9" s="453"/>
      <c r="FA9" s="453"/>
      <c r="FB9" s="453"/>
      <c r="FC9" s="453"/>
      <c r="FD9" s="453"/>
      <c r="FE9" s="455"/>
    </row>
    <row r="10" spans="1:161" ht="24" customHeight="1" x14ac:dyDescent="0.2">
      <c r="A10" s="456" t="s">
        <v>112</v>
      </c>
      <c r="B10" s="456"/>
      <c r="C10" s="456"/>
      <c r="D10" s="456"/>
      <c r="E10" s="456"/>
      <c r="F10" s="456"/>
      <c r="G10" s="456"/>
      <c r="H10" s="457"/>
      <c r="I10" s="458" t="s">
        <v>197</v>
      </c>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459"/>
      <c r="BJ10" s="459"/>
      <c r="BK10" s="459"/>
      <c r="BL10" s="459"/>
      <c r="BM10" s="459"/>
      <c r="BN10" s="459"/>
      <c r="BO10" s="459"/>
      <c r="BP10" s="459"/>
      <c r="BQ10" s="459"/>
      <c r="BR10" s="459"/>
      <c r="BS10" s="459"/>
      <c r="BT10" s="459"/>
      <c r="BU10" s="459"/>
      <c r="BV10" s="459"/>
      <c r="BW10" s="459"/>
      <c r="BX10" s="459"/>
      <c r="BY10" s="459"/>
      <c r="BZ10" s="459"/>
      <c r="CA10" s="459"/>
      <c r="CB10" s="459"/>
      <c r="CC10" s="459"/>
      <c r="CD10" s="459"/>
      <c r="CE10" s="459"/>
      <c r="CF10" s="459"/>
      <c r="CG10" s="459"/>
      <c r="CH10" s="459"/>
      <c r="CI10" s="459"/>
      <c r="CJ10" s="459"/>
      <c r="CK10" s="459"/>
      <c r="CL10" s="459"/>
      <c r="CM10" s="459"/>
      <c r="CN10" s="460" t="s">
        <v>198</v>
      </c>
      <c r="CO10" s="456"/>
      <c r="CP10" s="456"/>
      <c r="CQ10" s="456"/>
      <c r="CR10" s="456"/>
      <c r="CS10" s="456"/>
      <c r="CT10" s="456"/>
      <c r="CU10" s="457"/>
      <c r="CV10" s="461" t="s">
        <v>34</v>
      </c>
      <c r="CW10" s="456"/>
      <c r="CX10" s="456"/>
      <c r="CY10" s="456"/>
      <c r="CZ10" s="456"/>
      <c r="DA10" s="456"/>
      <c r="DB10" s="456"/>
      <c r="DC10" s="456"/>
      <c r="DD10" s="456"/>
      <c r="DE10" s="457"/>
      <c r="DF10" s="452"/>
      <c r="DG10" s="453"/>
      <c r="DH10" s="453"/>
      <c r="DI10" s="453"/>
      <c r="DJ10" s="453"/>
      <c r="DK10" s="453"/>
      <c r="DL10" s="453"/>
      <c r="DM10" s="453"/>
      <c r="DN10" s="453"/>
      <c r="DO10" s="453"/>
      <c r="DP10" s="453"/>
      <c r="DQ10" s="453"/>
      <c r="DR10" s="454"/>
      <c r="DS10" s="452"/>
      <c r="DT10" s="453"/>
      <c r="DU10" s="453"/>
      <c r="DV10" s="453"/>
      <c r="DW10" s="453"/>
      <c r="DX10" s="453"/>
      <c r="DY10" s="453"/>
      <c r="DZ10" s="453"/>
      <c r="EA10" s="453"/>
      <c r="EB10" s="453"/>
      <c r="EC10" s="453"/>
      <c r="ED10" s="453"/>
      <c r="EE10" s="454"/>
      <c r="EF10" s="452"/>
      <c r="EG10" s="453"/>
      <c r="EH10" s="453"/>
      <c r="EI10" s="453"/>
      <c r="EJ10" s="453"/>
      <c r="EK10" s="453"/>
      <c r="EL10" s="453"/>
      <c r="EM10" s="453"/>
      <c r="EN10" s="453"/>
      <c r="EO10" s="453"/>
      <c r="EP10" s="453"/>
      <c r="EQ10" s="453"/>
      <c r="ER10" s="454"/>
      <c r="ES10" s="452"/>
      <c r="ET10" s="453"/>
      <c r="EU10" s="453"/>
      <c r="EV10" s="453"/>
      <c r="EW10" s="453"/>
      <c r="EX10" s="453"/>
      <c r="EY10" s="453"/>
      <c r="EZ10" s="453"/>
      <c r="FA10" s="453"/>
      <c r="FB10" s="453"/>
      <c r="FC10" s="453"/>
      <c r="FD10" s="453"/>
      <c r="FE10" s="455"/>
    </row>
    <row r="11" spans="1:161" ht="24" customHeight="1" x14ac:dyDescent="0.2">
      <c r="A11" s="456" t="s">
        <v>113</v>
      </c>
      <c r="B11" s="456"/>
      <c r="C11" s="456"/>
      <c r="D11" s="456"/>
      <c r="E11" s="456"/>
      <c r="F11" s="456"/>
      <c r="G11" s="456"/>
      <c r="H11" s="457"/>
      <c r="I11" s="458" t="s">
        <v>199</v>
      </c>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H11" s="459"/>
      <c r="AI11" s="459"/>
      <c r="AJ11" s="459"/>
      <c r="AK11" s="459"/>
      <c r="AL11" s="459"/>
      <c r="AM11" s="459"/>
      <c r="AN11" s="459"/>
      <c r="AO11" s="459"/>
      <c r="AP11" s="459"/>
      <c r="AQ11" s="459"/>
      <c r="AR11" s="459"/>
      <c r="AS11" s="459"/>
      <c r="AT11" s="459"/>
      <c r="AU11" s="459"/>
      <c r="AV11" s="459"/>
      <c r="AW11" s="459"/>
      <c r="AX11" s="459"/>
      <c r="AY11" s="459"/>
      <c r="AZ11" s="459"/>
      <c r="BA11" s="459"/>
      <c r="BB11" s="459"/>
      <c r="BC11" s="459"/>
      <c r="BD11" s="459"/>
      <c r="BE11" s="459"/>
      <c r="BF11" s="459"/>
      <c r="BG11" s="459"/>
      <c r="BH11" s="459"/>
      <c r="BI11" s="459"/>
      <c r="BJ11" s="459"/>
      <c r="BK11" s="459"/>
      <c r="BL11" s="459"/>
      <c r="BM11" s="459"/>
      <c r="BN11" s="459"/>
      <c r="BO11" s="459"/>
      <c r="BP11" s="459"/>
      <c r="BQ11" s="459"/>
      <c r="BR11" s="459"/>
      <c r="BS11" s="459"/>
      <c r="BT11" s="459"/>
      <c r="BU11" s="459"/>
      <c r="BV11" s="459"/>
      <c r="BW11" s="459"/>
      <c r="BX11" s="459"/>
      <c r="BY11" s="459"/>
      <c r="BZ11" s="459"/>
      <c r="CA11" s="459"/>
      <c r="CB11" s="459"/>
      <c r="CC11" s="459"/>
      <c r="CD11" s="459"/>
      <c r="CE11" s="459"/>
      <c r="CF11" s="459"/>
      <c r="CG11" s="459"/>
      <c r="CH11" s="459"/>
      <c r="CI11" s="459"/>
      <c r="CJ11" s="459"/>
      <c r="CK11" s="459"/>
      <c r="CL11" s="459"/>
      <c r="CM11" s="459"/>
      <c r="CN11" s="460" t="s">
        <v>200</v>
      </c>
      <c r="CO11" s="456"/>
      <c r="CP11" s="456"/>
      <c r="CQ11" s="456"/>
      <c r="CR11" s="456"/>
      <c r="CS11" s="456"/>
      <c r="CT11" s="456"/>
      <c r="CU11" s="457"/>
      <c r="CV11" s="461" t="s">
        <v>34</v>
      </c>
      <c r="CW11" s="456"/>
      <c r="CX11" s="456"/>
      <c r="CY11" s="456"/>
      <c r="CZ11" s="456"/>
      <c r="DA11" s="456"/>
      <c r="DB11" s="456"/>
      <c r="DC11" s="456"/>
      <c r="DD11" s="456"/>
      <c r="DE11" s="457"/>
      <c r="DF11" s="452"/>
      <c r="DG11" s="453"/>
      <c r="DH11" s="453"/>
      <c r="DI11" s="453"/>
      <c r="DJ11" s="453"/>
      <c r="DK11" s="453"/>
      <c r="DL11" s="453"/>
      <c r="DM11" s="453"/>
      <c r="DN11" s="453"/>
      <c r="DO11" s="453"/>
      <c r="DP11" s="453"/>
      <c r="DQ11" s="453"/>
      <c r="DR11" s="454"/>
      <c r="DS11" s="452"/>
      <c r="DT11" s="453"/>
      <c r="DU11" s="453"/>
      <c r="DV11" s="453"/>
      <c r="DW11" s="453"/>
      <c r="DX11" s="453"/>
      <c r="DY11" s="453"/>
      <c r="DZ11" s="453"/>
      <c r="EA11" s="453"/>
      <c r="EB11" s="453"/>
      <c r="EC11" s="453"/>
      <c r="ED11" s="453"/>
      <c r="EE11" s="454"/>
      <c r="EF11" s="452"/>
      <c r="EG11" s="453"/>
      <c r="EH11" s="453"/>
      <c r="EI11" s="453"/>
      <c r="EJ11" s="453"/>
      <c r="EK11" s="453"/>
      <c r="EL11" s="453"/>
      <c r="EM11" s="453"/>
      <c r="EN11" s="453"/>
      <c r="EO11" s="453"/>
      <c r="EP11" s="453"/>
      <c r="EQ11" s="453"/>
      <c r="ER11" s="454"/>
      <c r="ES11" s="452"/>
      <c r="ET11" s="453"/>
      <c r="EU11" s="453"/>
      <c r="EV11" s="453"/>
      <c r="EW11" s="453"/>
      <c r="EX11" s="453"/>
      <c r="EY11" s="453"/>
      <c r="EZ11" s="453"/>
      <c r="FA11" s="453"/>
      <c r="FB11" s="453"/>
      <c r="FC11" s="453"/>
      <c r="FD11" s="453"/>
      <c r="FE11" s="455"/>
    </row>
    <row r="12" spans="1:161" ht="23.25" customHeight="1" x14ac:dyDescent="0.2">
      <c r="A12" s="456" t="s">
        <v>114</v>
      </c>
      <c r="B12" s="456"/>
      <c r="C12" s="456"/>
      <c r="D12" s="456"/>
      <c r="E12" s="456"/>
      <c r="F12" s="456"/>
      <c r="G12" s="456"/>
      <c r="H12" s="457"/>
      <c r="I12" s="464" t="s">
        <v>201</v>
      </c>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5"/>
      <c r="AY12" s="465"/>
      <c r="AZ12" s="465"/>
      <c r="BA12" s="465"/>
      <c r="BB12" s="465"/>
      <c r="BC12" s="465"/>
      <c r="BD12" s="465"/>
      <c r="BE12" s="465"/>
      <c r="BF12" s="465"/>
      <c r="BG12" s="465"/>
      <c r="BH12" s="465"/>
      <c r="BI12" s="465"/>
      <c r="BJ12" s="465"/>
      <c r="BK12" s="465"/>
      <c r="BL12" s="465"/>
      <c r="BM12" s="465"/>
      <c r="BN12" s="465"/>
      <c r="BO12" s="465"/>
      <c r="BP12" s="465"/>
      <c r="BQ12" s="465"/>
      <c r="BR12" s="465"/>
      <c r="BS12" s="465"/>
      <c r="BT12" s="465"/>
      <c r="BU12" s="465"/>
      <c r="BV12" s="465"/>
      <c r="BW12" s="465"/>
      <c r="BX12" s="465"/>
      <c r="BY12" s="465"/>
      <c r="BZ12" s="465"/>
      <c r="CA12" s="465"/>
      <c r="CB12" s="465"/>
      <c r="CC12" s="465"/>
      <c r="CD12" s="465"/>
      <c r="CE12" s="465"/>
      <c r="CF12" s="465"/>
      <c r="CG12" s="465"/>
      <c r="CH12" s="465"/>
      <c r="CI12" s="465"/>
      <c r="CJ12" s="465"/>
      <c r="CK12" s="465"/>
      <c r="CL12" s="465"/>
      <c r="CM12" s="465"/>
      <c r="CN12" s="460" t="s">
        <v>202</v>
      </c>
      <c r="CO12" s="456"/>
      <c r="CP12" s="456"/>
      <c r="CQ12" s="456"/>
      <c r="CR12" s="456"/>
      <c r="CS12" s="456"/>
      <c r="CT12" s="456"/>
      <c r="CU12" s="457"/>
      <c r="CV12" s="461" t="s">
        <v>34</v>
      </c>
      <c r="CW12" s="456"/>
      <c r="CX12" s="456"/>
      <c r="CY12" s="456"/>
      <c r="CZ12" s="456"/>
      <c r="DA12" s="456"/>
      <c r="DB12" s="456"/>
      <c r="DC12" s="456"/>
      <c r="DD12" s="456"/>
      <c r="DE12" s="457"/>
      <c r="DF12" s="452"/>
      <c r="DG12" s="453"/>
      <c r="DH12" s="453"/>
      <c r="DI12" s="453"/>
      <c r="DJ12" s="453"/>
      <c r="DK12" s="453"/>
      <c r="DL12" s="453"/>
      <c r="DM12" s="453"/>
      <c r="DN12" s="453"/>
      <c r="DO12" s="453"/>
      <c r="DP12" s="453"/>
      <c r="DQ12" s="453"/>
      <c r="DR12" s="454"/>
      <c r="DS12" s="452"/>
      <c r="DT12" s="453"/>
      <c r="DU12" s="453"/>
      <c r="DV12" s="453"/>
      <c r="DW12" s="453"/>
      <c r="DX12" s="453"/>
      <c r="DY12" s="453"/>
      <c r="DZ12" s="453"/>
      <c r="EA12" s="453"/>
      <c r="EB12" s="453"/>
      <c r="EC12" s="453"/>
      <c r="ED12" s="453"/>
      <c r="EE12" s="454"/>
      <c r="EF12" s="452"/>
      <c r="EG12" s="453"/>
      <c r="EH12" s="453"/>
      <c r="EI12" s="453"/>
      <c r="EJ12" s="453"/>
      <c r="EK12" s="453"/>
      <c r="EL12" s="453"/>
      <c r="EM12" s="453"/>
      <c r="EN12" s="453"/>
      <c r="EO12" s="453"/>
      <c r="EP12" s="453"/>
      <c r="EQ12" s="453"/>
      <c r="ER12" s="454"/>
      <c r="ES12" s="452"/>
      <c r="ET12" s="453"/>
      <c r="EU12" s="453"/>
      <c r="EV12" s="453"/>
      <c r="EW12" s="453"/>
      <c r="EX12" s="453"/>
      <c r="EY12" s="453"/>
      <c r="EZ12" s="453"/>
      <c r="FA12" s="453"/>
      <c r="FB12" s="453"/>
      <c r="FC12" s="453"/>
      <c r="FD12" s="453"/>
      <c r="FE12" s="455"/>
    </row>
    <row r="13" spans="1:161" ht="24" customHeight="1" x14ac:dyDescent="0.2">
      <c r="A13" s="456" t="s">
        <v>93</v>
      </c>
      <c r="B13" s="456"/>
      <c r="C13" s="456"/>
      <c r="D13" s="456"/>
      <c r="E13" s="456"/>
      <c r="F13" s="456"/>
      <c r="G13" s="456"/>
      <c r="H13" s="457"/>
      <c r="I13" s="462" t="s">
        <v>203</v>
      </c>
      <c r="J13" s="463"/>
      <c r="K13" s="463"/>
      <c r="L13" s="463"/>
      <c r="M13" s="463"/>
      <c r="N13" s="463"/>
      <c r="O13" s="463"/>
      <c r="P13" s="463"/>
      <c r="Q13" s="463"/>
      <c r="R13" s="463"/>
      <c r="S13" s="463"/>
      <c r="T13" s="463"/>
      <c r="U13" s="463"/>
      <c r="V13" s="463"/>
      <c r="W13" s="463"/>
      <c r="X13" s="463"/>
      <c r="Y13" s="463"/>
      <c r="Z13" s="463"/>
      <c r="AA13" s="463"/>
      <c r="AB13" s="463"/>
      <c r="AC13" s="463"/>
      <c r="AD13" s="463"/>
      <c r="AE13" s="463"/>
      <c r="AF13" s="463"/>
      <c r="AG13" s="463"/>
      <c r="AH13" s="463"/>
      <c r="AI13" s="463"/>
      <c r="AJ13" s="463"/>
      <c r="AK13" s="463"/>
      <c r="AL13" s="463"/>
      <c r="AM13" s="463"/>
      <c r="AN13" s="463"/>
      <c r="AO13" s="463"/>
      <c r="AP13" s="463"/>
      <c r="AQ13" s="463"/>
      <c r="AR13" s="463"/>
      <c r="AS13" s="463"/>
      <c r="AT13" s="463"/>
      <c r="AU13" s="463"/>
      <c r="AV13" s="463"/>
      <c r="AW13" s="463"/>
      <c r="AX13" s="463"/>
      <c r="AY13" s="463"/>
      <c r="AZ13" s="463"/>
      <c r="BA13" s="463"/>
      <c r="BB13" s="463"/>
      <c r="BC13" s="463"/>
      <c r="BD13" s="463"/>
      <c r="BE13" s="463"/>
      <c r="BF13" s="463"/>
      <c r="BG13" s="463"/>
      <c r="BH13" s="463"/>
      <c r="BI13" s="463"/>
      <c r="BJ13" s="463"/>
      <c r="BK13" s="463"/>
      <c r="BL13" s="463"/>
      <c r="BM13" s="463"/>
      <c r="BN13" s="463"/>
      <c r="BO13" s="463"/>
      <c r="BP13" s="463"/>
      <c r="BQ13" s="463"/>
      <c r="BR13" s="463"/>
      <c r="BS13" s="463"/>
      <c r="BT13" s="463"/>
      <c r="BU13" s="463"/>
      <c r="BV13" s="463"/>
      <c r="BW13" s="463"/>
      <c r="BX13" s="463"/>
      <c r="BY13" s="463"/>
      <c r="BZ13" s="463"/>
      <c r="CA13" s="463"/>
      <c r="CB13" s="463"/>
      <c r="CC13" s="463"/>
      <c r="CD13" s="463"/>
      <c r="CE13" s="463"/>
      <c r="CF13" s="463"/>
      <c r="CG13" s="463"/>
      <c r="CH13" s="463"/>
      <c r="CI13" s="463"/>
      <c r="CJ13" s="463"/>
      <c r="CK13" s="463"/>
      <c r="CL13" s="463"/>
      <c r="CM13" s="463"/>
      <c r="CN13" s="460" t="s">
        <v>204</v>
      </c>
      <c r="CO13" s="456"/>
      <c r="CP13" s="456"/>
      <c r="CQ13" s="456"/>
      <c r="CR13" s="456"/>
      <c r="CS13" s="456"/>
      <c r="CT13" s="456"/>
      <c r="CU13" s="457"/>
      <c r="CV13" s="461" t="s">
        <v>34</v>
      </c>
      <c r="CW13" s="456"/>
      <c r="CX13" s="456"/>
      <c r="CY13" s="456"/>
      <c r="CZ13" s="456"/>
      <c r="DA13" s="456"/>
      <c r="DB13" s="456"/>
      <c r="DC13" s="456"/>
      <c r="DD13" s="456"/>
      <c r="DE13" s="457"/>
      <c r="DF13" s="452"/>
      <c r="DG13" s="453"/>
      <c r="DH13" s="453"/>
      <c r="DI13" s="453"/>
      <c r="DJ13" s="453"/>
      <c r="DK13" s="453"/>
      <c r="DL13" s="453"/>
      <c r="DM13" s="453"/>
      <c r="DN13" s="453"/>
      <c r="DO13" s="453"/>
      <c r="DP13" s="453"/>
      <c r="DQ13" s="453"/>
      <c r="DR13" s="454"/>
      <c r="DS13" s="452"/>
      <c r="DT13" s="453"/>
      <c r="DU13" s="453"/>
      <c r="DV13" s="453"/>
      <c r="DW13" s="453"/>
      <c r="DX13" s="453"/>
      <c r="DY13" s="453"/>
      <c r="DZ13" s="453"/>
      <c r="EA13" s="453"/>
      <c r="EB13" s="453"/>
      <c r="EC13" s="453"/>
      <c r="ED13" s="453"/>
      <c r="EE13" s="454"/>
      <c r="EF13" s="452"/>
      <c r="EG13" s="453"/>
      <c r="EH13" s="453"/>
      <c r="EI13" s="453"/>
      <c r="EJ13" s="453"/>
      <c r="EK13" s="453"/>
      <c r="EL13" s="453"/>
      <c r="EM13" s="453"/>
      <c r="EN13" s="453"/>
      <c r="EO13" s="453"/>
      <c r="EP13" s="453"/>
      <c r="EQ13" s="453"/>
      <c r="ER13" s="454"/>
      <c r="ES13" s="452"/>
      <c r="ET13" s="453"/>
      <c r="EU13" s="453"/>
      <c r="EV13" s="453"/>
      <c r="EW13" s="453"/>
      <c r="EX13" s="453"/>
      <c r="EY13" s="453"/>
      <c r="EZ13" s="453"/>
      <c r="FA13" s="453"/>
      <c r="FB13" s="453"/>
      <c r="FC13" s="453"/>
      <c r="FD13" s="453"/>
      <c r="FE13" s="455"/>
    </row>
    <row r="14" spans="1:161" ht="12.75" customHeight="1" x14ac:dyDescent="0.2">
      <c r="A14" s="456" t="s">
        <v>94</v>
      </c>
      <c r="B14" s="456"/>
      <c r="C14" s="456"/>
      <c r="D14" s="456"/>
      <c r="E14" s="456"/>
      <c r="F14" s="456"/>
      <c r="G14" s="456"/>
      <c r="H14" s="457"/>
      <c r="I14" s="462" t="s">
        <v>205</v>
      </c>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c r="BV14" s="463"/>
      <c r="BW14" s="463"/>
      <c r="BX14" s="463"/>
      <c r="BY14" s="463"/>
      <c r="BZ14" s="463"/>
      <c r="CA14" s="463"/>
      <c r="CB14" s="463"/>
      <c r="CC14" s="463"/>
      <c r="CD14" s="463"/>
      <c r="CE14" s="463"/>
      <c r="CF14" s="463"/>
      <c r="CG14" s="463"/>
      <c r="CH14" s="463"/>
      <c r="CI14" s="463"/>
      <c r="CJ14" s="463"/>
      <c r="CK14" s="463"/>
      <c r="CL14" s="463"/>
      <c r="CM14" s="463"/>
      <c r="CN14" s="460" t="s">
        <v>206</v>
      </c>
      <c r="CO14" s="456"/>
      <c r="CP14" s="456"/>
      <c r="CQ14" s="456"/>
      <c r="CR14" s="456"/>
      <c r="CS14" s="456"/>
      <c r="CT14" s="456"/>
      <c r="CU14" s="457"/>
      <c r="CV14" s="461" t="s">
        <v>34</v>
      </c>
      <c r="CW14" s="456"/>
      <c r="CX14" s="456"/>
      <c r="CY14" s="456"/>
      <c r="CZ14" s="456"/>
      <c r="DA14" s="456"/>
      <c r="DB14" s="456"/>
      <c r="DC14" s="456"/>
      <c r="DD14" s="456"/>
      <c r="DE14" s="457"/>
      <c r="DF14" s="452"/>
      <c r="DG14" s="453"/>
      <c r="DH14" s="453"/>
      <c r="DI14" s="453"/>
      <c r="DJ14" s="453"/>
      <c r="DK14" s="453"/>
      <c r="DL14" s="453"/>
      <c r="DM14" s="453"/>
      <c r="DN14" s="453"/>
      <c r="DO14" s="453"/>
      <c r="DP14" s="453"/>
      <c r="DQ14" s="453"/>
      <c r="DR14" s="454"/>
      <c r="DS14" s="452"/>
      <c r="DT14" s="453"/>
      <c r="DU14" s="453"/>
      <c r="DV14" s="453"/>
      <c r="DW14" s="453"/>
      <c r="DX14" s="453"/>
      <c r="DY14" s="453"/>
      <c r="DZ14" s="453"/>
      <c r="EA14" s="453"/>
      <c r="EB14" s="453"/>
      <c r="EC14" s="453"/>
      <c r="ED14" s="453"/>
      <c r="EE14" s="454"/>
      <c r="EF14" s="452"/>
      <c r="EG14" s="453"/>
      <c r="EH14" s="453"/>
      <c r="EI14" s="453"/>
      <c r="EJ14" s="453"/>
      <c r="EK14" s="453"/>
      <c r="EL14" s="453"/>
      <c r="EM14" s="453"/>
      <c r="EN14" s="453"/>
      <c r="EO14" s="453"/>
      <c r="EP14" s="453"/>
      <c r="EQ14" s="453"/>
      <c r="ER14" s="454"/>
      <c r="ES14" s="452"/>
      <c r="ET14" s="453"/>
      <c r="EU14" s="453"/>
      <c r="EV14" s="453"/>
      <c r="EW14" s="453"/>
      <c r="EX14" s="453"/>
      <c r="EY14" s="453"/>
      <c r="EZ14" s="453"/>
      <c r="FA14" s="453"/>
      <c r="FB14" s="453"/>
      <c r="FC14" s="453"/>
      <c r="FD14" s="453"/>
      <c r="FE14" s="455"/>
    </row>
    <row r="15" spans="1:161" ht="24" customHeight="1" x14ac:dyDescent="0.2">
      <c r="A15" s="456" t="s">
        <v>207</v>
      </c>
      <c r="B15" s="456"/>
      <c r="C15" s="456"/>
      <c r="D15" s="456"/>
      <c r="E15" s="456"/>
      <c r="F15" s="456"/>
      <c r="G15" s="456"/>
      <c r="H15" s="457"/>
      <c r="I15" s="464" t="s">
        <v>95</v>
      </c>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5"/>
      <c r="AO15" s="465"/>
      <c r="AP15" s="465"/>
      <c r="AQ15" s="465"/>
      <c r="AR15" s="465"/>
      <c r="AS15" s="465"/>
      <c r="AT15" s="465"/>
      <c r="AU15" s="465"/>
      <c r="AV15" s="465"/>
      <c r="AW15" s="465"/>
      <c r="AX15" s="465"/>
      <c r="AY15" s="465"/>
      <c r="AZ15" s="465"/>
      <c r="BA15" s="465"/>
      <c r="BB15" s="465"/>
      <c r="BC15" s="465"/>
      <c r="BD15" s="465"/>
      <c r="BE15" s="465"/>
      <c r="BF15" s="465"/>
      <c r="BG15" s="465"/>
      <c r="BH15" s="465"/>
      <c r="BI15" s="465"/>
      <c r="BJ15" s="465"/>
      <c r="BK15" s="465"/>
      <c r="BL15" s="465"/>
      <c r="BM15" s="465"/>
      <c r="BN15" s="465"/>
      <c r="BO15" s="465"/>
      <c r="BP15" s="465"/>
      <c r="BQ15" s="465"/>
      <c r="BR15" s="465"/>
      <c r="BS15" s="465"/>
      <c r="BT15" s="465"/>
      <c r="BU15" s="465"/>
      <c r="BV15" s="465"/>
      <c r="BW15" s="465"/>
      <c r="BX15" s="465"/>
      <c r="BY15" s="465"/>
      <c r="BZ15" s="465"/>
      <c r="CA15" s="465"/>
      <c r="CB15" s="465"/>
      <c r="CC15" s="465"/>
      <c r="CD15" s="465"/>
      <c r="CE15" s="465"/>
      <c r="CF15" s="465"/>
      <c r="CG15" s="465"/>
      <c r="CH15" s="465"/>
      <c r="CI15" s="465"/>
      <c r="CJ15" s="465"/>
      <c r="CK15" s="465"/>
      <c r="CL15" s="465"/>
      <c r="CM15" s="465"/>
      <c r="CN15" s="460" t="s">
        <v>208</v>
      </c>
      <c r="CO15" s="456"/>
      <c r="CP15" s="456"/>
      <c r="CQ15" s="456"/>
      <c r="CR15" s="456"/>
      <c r="CS15" s="456"/>
      <c r="CT15" s="456"/>
      <c r="CU15" s="457"/>
      <c r="CV15" s="461" t="s">
        <v>34</v>
      </c>
      <c r="CW15" s="456"/>
      <c r="CX15" s="456"/>
      <c r="CY15" s="456"/>
      <c r="CZ15" s="456"/>
      <c r="DA15" s="456"/>
      <c r="DB15" s="456"/>
      <c r="DC15" s="456"/>
      <c r="DD15" s="456"/>
      <c r="DE15" s="457"/>
      <c r="DF15" s="452"/>
      <c r="DG15" s="453"/>
      <c r="DH15" s="453"/>
      <c r="DI15" s="453"/>
      <c r="DJ15" s="453"/>
      <c r="DK15" s="453"/>
      <c r="DL15" s="453"/>
      <c r="DM15" s="453"/>
      <c r="DN15" s="453"/>
      <c r="DO15" s="453"/>
      <c r="DP15" s="453"/>
      <c r="DQ15" s="453"/>
      <c r="DR15" s="454"/>
      <c r="DS15" s="452"/>
      <c r="DT15" s="453"/>
      <c r="DU15" s="453"/>
      <c r="DV15" s="453"/>
      <c r="DW15" s="453"/>
      <c r="DX15" s="453"/>
      <c r="DY15" s="453"/>
      <c r="DZ15" s="453"/>
      <c r="EA15" s="453"/>
      <c r="EB15" s="453"/>
      <c r="EC15" s="453"/>
      <c r="ED15" s="453"/>
      <c r="EE15" s="454"/>
      <c r="EF15" s="452"/>
      <c r="EG15" s="453"/>
      <c r="EH15" s="453"/>
      <c r="EI15" s="453"/>
      <c r="EJ15" s="453"/>
      <c r="EK15" s="453"/>
      <c r="EL15" s="453"/>
      <c r="EM15" s="453"/>
      <c r="EN15" s="453"/>
      <c r="EO15" s="453"/>
      <c r="EP15" s="453"/>
      <c r="EQ15" s="453"/>
      <c r="ER15" s="454"/>
      <c r="ES15" s="452"/>
      <c r="ET15" s="453"/>
      <c r="EU15" s="453"/>
      <c r="EV15" s="453"/>
      <c r="EW15" s="453"/>
      <c r="EX15" s="453"/>
      <c r="EY15" s="453"/>
      <c r="EZ15" s="453"/>
      <c r="FA15" s="453"/>
      <c r="FB15" s="453"/>
      <c r="FC15" s="453"/>
      <c r="FD15" s="453"/>
      <c r="FE15" s="455"/>
    </row>
    <row r="16" spans="1:161" ht="24" customHeight="1" x14ac:dyDescent="0.2">
      <c r="A16" s="456" t="s">
        <v>96</v>
      </c>
      <c r="B16" s="456"/>
      <c r="C16" s="456"/>
      <c r="D16" s="456"/>
      <c r="E16" s="456"/>
      <c r="F16" s="456"/>
      <c r="G16" s="456"/>
      <c r="H16" s="457"/>
      <c r="I16" s="462" t="s">
        <v>203</v>
      </c>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c r="BV16" s="463"/>
      <c r="BW16" s="463"/>
      <c r="BX16" s="463"/>
      <c r="BY16" s="463"/>
      <c r="BZ16" s="463"/>
      <c r="CA16" s="463"/>
      <c r="CB16" s="463"/>
      <c r="CC16" s="463"/>
      <c r="CD16" s="463"/>
      <c r="CE16" s="463"/>
      <c r="CF16" s="463"/>
      <c r="CG16" s="463"/>
      <c r="CH16" s="463"/>
      <c r="CI16" s="463"/>
      <c r="CJ16" s="463"/>
      <c r="CK16" s="463"/>
      <c r="CL16" s="463"/>
      <c r="CM16" s="463"/>
      <c r="CN16" s="460" t="s">
        <v>209</v>
      </c>
      <c r="CO16" s="456"/>
      <c r="CP16" s="456"/>
      <c r="CQ16" s="456"/>
      <c r="CR16" s="456"/>
      <c r="CS16" s="456"/>
      <c r="CT16" s="456"/>
      <c r="CU16" s="457"/>
      <c r="CV16" s="461" t="s">
        <v>34</v>
      </c>
      <c r="CW16" s="456"/>
      <c r="CX16" s="456"/>
      <c r="CY16" s="456"/>
      <c r="CZ16" s="456"/>
      <c r="DA16" s="456"/>
      <c r="DB16" s="456"/>
      <c r="DC16" s="456"/>
      <c r="DD16" s="456"/>
      <c r="DE16" s="457"/>
      <c r="DF16" s="452"/>
      <c r="DG16" s="453"/>
      <c r="DH16" s="453"/>
      <c r="DI16" s="453"/>
      <c r="DJ16" s="453"/>
      <c r="DK16" s="453"/>
      <c r="DL16" s="453"/>
      <c r="DM16" s="453"/>
      <c r="DN16" s="453"/>
      <c r="DO16" s="453"/>
      <c r="DP16" s="453"/>
      <c r="DQ16" s="453"/>
      <c r="DR16" s="454"/>
      <c r="DS16" s="452"/>
      <c r="DT16" s="453"/>
      <c r="DU16" s="453"/>
      <c r="DV16" s="453"/>
      <c r="DW16" s="453"/>
      <c r="DX16" s="453"/>
      <c r="DY16" s="453"/>
      <c r="DZ16" s="453"/>
      <c r="EA16" s="453"/>
      <c r="EB16" s="453"/>
      <c r="EC16" s="453"/>
      <c r="ED16" s="453"/>
      <c r="EE16" s="454"/>
      <c r="EF16" s="452"/>
      <c r="EG16" s="453"/>
      <c r="EH16" s="453"/>
      <c r="EI16" s="453"/>
      <c r="EJ16" s="453"/>
      <c r="EK16" s="453"/>
      <c r="EL16" s="453"/>
      <c r="EM16" s="453"/>
      <c r="EN16" s="453"/>
      <c r="EO16" s="453"/>
      <c r="EP16" s="453"/>
      <c r="EQ16" s="453"/>
      <c r="ER16" s="454"/>
      <c r="ES16" s="452"/>
      <c r="ET16" s="453"/>
      <c r="EU16" s="453"/>
      <c r="EV16" s="453"/>
      <c r="EW16" s="453"/>
      <c r="EX16" s="453"/>
      <c r="EY16" s="453"/>
      <c r="EZ16" s="453"/>
      <c r="FA16" s="453"/>
      <c r="FB16" s="453"/>
      <c r="FC16" s="453"/>
      <c r="FD16" s="453"/>
      <c r="FE16" s="455"/>
    </row>
    <row r="17" spans="1:161" ht="12.75" customHeight="1" x14ac:dyDescent="0.2">
      <c r="A17" s="456" t="s">
        <v>97</v>
      </c>
      <c r="B17" s="456"/>
      <c r="C17" s="456"/>
      <c r="D17" s="456"/>
      <c r="E17" s="456"/>
      <c r="F17" s="456"/>
      <c r="G17" s="456"/>
      <c r="H17" s="457"/>
      <c r="I17" s="462" t="s">
        <v>205</v>
      </c>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463"/>
      <c r="AL17" s="463"/>
      <c r="AM17" s="463"/>
      <c r="AN17" s="463"/>
      <c r="AO17" s="463"/>
      <c r="AP17" s="463"/>
      <c r="AQ17" s="463"/>
      <c r="AR17" s="463"/>
      <c r="AS17" s="463"/>
      <c r="AT17" s="463"/>
      <c r="AU17" s="463"/>
      <c r="AV17" s="463"/>
      <c r="AW17" s="463"/>
      <c r="AX17" s="463"/>
      <c r="AY17" s="463"/>
      <c r="AZ17" s="463"/>
      <c r="BA17" s="463"/>
      <c r="BB17" s="463"/>
      <c r="BC17" s="463"/>
      <c r="BD17" s="463"/>
      <c r="BE17" s="463"/>
      <c r="BF17" s="463"/>
      <c r="BG17" s="463"/>
      <c r="BH17" s="463"/>
      <c r="BI17" s="463"/>
      <c r="BJ17" s="463"/>
      <c r="BK17" s="463"/>
      <c r="BL17" s="463"/>
      <c r="BM17" s="463"/>
      <c r="BN17" s="463"/>
      <c r="BO17" s="463"/>
      <c r="BP17" s="463"/>
      <c r="BQ17" s="463"/>
      <c r="BR17" s="463"/>
      <c r="BS17" s="463"/>
      <c r="BT17" s="463"/>
      <c r="BU17" s="463"/>
      <c r="BV17" s="463"/>
      <c r="BW17" s="463"/>
      <c r="BX17" s="463"/>
      <c r="BY17" s="463"/>
      <c r="BZ17" s="463"/>
      <c r="CA17" s="463"/>
      <c r="CB17" s="463"/>
      <c r="CC17" s="463"/>
      <c r="CD17" s="463"/>
      <c r="CE17" s="463"/>
      <c r="CF17" s="463"/>
      <c r="CG17" s="463"/>
      <c r="CH17" s="463"/>
      <c r="CI17" s="463"/>
      <c r="CJ17" s="463"/>
      <c r="CK17" s="463"/>
      <c r="CL17" s="463"/>
      <c r="CM17" s="463"/>
      <c r="CN17" s="460" t="s">
        <v>210</v>
      </c>
      <c r="CO17" s="456"/>
      <c r="CP17" s="456"/>
      <c r="CQ17" s="456"/>
      <c r="CR17" s="456"/>
      <c r="CS17" s="456"/>
      <c r="CT17" s="456"/>
      <c r="CU17" s="457"/>
      <c r="CV17" s="461" t="s">
        <v>34</v>
      </c>
      <c r="CW17" s="456"/>
      <c r="CX17" s="456"/>
      <c r="CY17" s="456"/>
      <c r="CZ17" s="456"/>
      <c r="DA17" s="456"/>
      <c r="DB17" s="456"/>
      <c r="DC17" s="456"/>
      <c r="DD17" s="456"/>
      <c r="DE17" s="457"/>
      <c r="DF17" s="452"/>
      <c r="DG17" s="453"/>
      <c r="DH17" s="453"/>
      <c r="DI17" s="453"/>
      <c r="DJ17" s="453"/>
      <c r="DK17" s="453"/>
      <c r="DL17" s="453"/>
      <c r="DM17" s="453"/>
      <c r="DN17" s="453"/>
      <c r="DO17" s="453"/>
      <c r="DP17" s="453"/>
      <c r="DQ17" s="453"/>
      <c r="DR17" s="454"/>
      <c r="DS17" s="452"/>
      <c r="DT17" s="453"/>
      <c r="DU17" s="453"/>
      <c r="DV17" s="453"/>
      <c r="DW17" s="453"/>
      <c r="DX17" s="453"/>
      <c r="DY17" s="453"/>
      <c r="DZ17" s="453"/>
      <c r="EA17" s="453"/>
      <c r="EB17" s="453"/>
      <c r="EC17" s="453"/>
      <c r="ED17" s="453"/>
      <c r="EE17" s="454"/>
      <c r="EF17" s="452"/>
      <c r="EG17" s="453"/>
      <c r="EH17" s="453"/>
      <c r="EI17" s="453"/>
      <c r="EJ17" s="453"/>
      <c r="EK17" s="453"/>
      <c r="EL17" s="453"/>
      <c r="EM17" s="453"/>
      <c r="EN17" s="453"/>
      <c r="EO17" s="453"/>
      <c r="EP17" s="453"/>
      <c r="EQ17" s="453"/>
      <c r="ER17" s="454"/>
      <c r="ES17" s="452"/>
      <c r="ET17" s="453"/>
      <c r="EU17" s="453"/>
      <c r="EV17" s="453"/>
      <c r="EW17" s="453"/>
      <c r="EX17" s="453"/>
      <c r="EY17" s="453"/>
      <c r="EZ17" s="453"/>
      <c r="FA17" s="453"/>
      <c r="FB17" s="453"/>
      <c r="FC17" s="453"/>
      <c r="FD17" s="453"/>
      <c r="FE17" s="455"/>
    </row>
    <row r="18" spans="1:161" ht="12.75" customHeight="1" x14ac:dyDescent="0.2">
      <c r="A18" s="456" t="s">
        <v>211</v>
      </c>
      <c r="B18" s="456"/>
      <c r="C18" s="456"/>
      <c r="D18" s="456"/>
      <c r="E18" s="456"/>
      <c r="F18" s="456"/>
      <c r="G18" s="456"/>
      <c r="H18" s="457"/>
      <c r="I18" s="464" t="s">
        <v>212</v>
      </c>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5"/>
      <c r="AJ18" s="465"/>
      <c r="AK18" s="465"/>
      <c r="AL18" s="465"/>
      <c r="AM18" s="465"/>
      <c r="AN18" s="465"/>
      <c r="AO18" s="465"/>
      <c r="AP18" s="465"/>
      <c r="AQ18" s="465"/>
      <c r="AR18" s="465"/>
      <c r="AS18" s="465"/>
      <c r="AT18" s="465"/>
      <c r="AU18" s="465"/>
      <c r="AV18" s="465"/>
      <c r="AW18" s="465"/>
      <c r="AX18" s="465"/>
      <c r="AY18" s="465"/>
      <c r="AZ18" s="465"/>
      <c r="BA18" s="465"/>
      <c r="BB18" s="465"/>
      <c r="BC18" s="465"/>
      <c r="BD18" s="465"/>
      <c r="BE18" s="465"/>
      <c r="BF18" s="465"/>
      <c r="BG18" s="465"/>
      <c r="BH18" s="465"/>
      <c r="BI18" s="465"/>
      <c r="BJ18" s="465"/>
      <c r="BK18" s="465"/>
      <c r="BL18" s="465"/>
      <c r="BM18" s="465"/>
      <c r="BN18" s="465"/>
      <c r="BO18" s="465"/>
      <c r="BP18" s="465"/>
      <c r="BQ18" s="465"/>
      <c r="BR18" s="465"/>
      <c r="BS18" s="465"/>
      <c r="BT18" s="465"/>
      <c r="BU18" s="465"/>
      <c r="BV18" s="465"/>
      <c r="BW18" s="465"/>
      <c r="BX18" s="465"/>
      <c r="BY18" s="465"/>
      <c r="BZ18" s="465"/>
      <c r="CA18" s="465"/>
      <c r="CB18" s="465"/>
      <c r="CC18" s="465"/>
      <c r="CD18" s="465"/>
      <c r="CE18" s="465"/>
      <c r="CF18" s="465"/>
      <c r="CG18" s="465"/>
      <c r="CH18" s="465"/>
      <c r="CI18" s="465"/>
      <c r="CJ18" s="465"/>
      <c r="CK18" s="465"/>
      <c r="CL18" s="465"/>
      <c r="CM18" s="465"/>
      <c r="CN18" s="460" t="s">
        <v>213</v>
      </c>
      <c r="CO18" s="456"/>
      <c r="CP18" s="456"/>
      <c r="CQ18" s="456"/>
      <c r="CR18" s="456"/>
      <c r="CS18" s="456"/>
      <c r="CT18" s="456"/>
      <c r="CU18" s="457"/>
      <c r="CV18" s="461" t="s">
        <v>34</v>
      </c>
      <c r="CW18" s="456"/>
      <c r="CX18" s="456"/>
      <c r="CY18" s="456"/>
      <c r="CZ18" s="456"/>
      <c r="DA18" s="456"/>
      <c r="DB18" s="456"/>
      <c r="DC18" s="456"/>
      <c r="DD18" s="456"/>
      <c r="DE18" s="457"/>
      <c r="DF18" s="452"/>
      <c r="DG18" s="453"/>
      <c r="DH18" s="453"/>
      <c r="DI18" s="453"/>
      <c r="DJ18" s="453"/>
      <c r="DK18" s="453"/>
      <c r="DL18" s="453"/>
      <c r="DM18" s="453"/>
      <c r="DN18" s="453"/>
      <c r="DO18" s="453"/>
      <c r="DP18" s="453"/>
      <c r="DQ18" s="453"/>
      <c r="DR18" s="454"/>
      <c r="DS18" s="452"/>
      <c r="DT18" s="453"/>
      <c r="DU18" s="453"/>
      <c r="DV18" s="453"/>
      <c r="DW18" s="453"/>
      <c r="DX18" s="453"/>
      <c r="DY18" s="453"/>
      <c r="DZ18" s="453"/>
      <c r="EA18" s="453"/>
      <c r="EB18" s="453"/>
      <c r="EC18" s="453"/>
      <c r="ED18" s="453"/>
      <c r="EE18" s="454"/>
      <c r="EF18" s="452"/>
      <c r="EG18" s="453"/>
      <c r="EH18" s="453"/>
      <c r="EI18" s="453"/>
      <c r="EJ18" s="453"/>
      <c r="EK18" s="453"/>
      <c r="EL18" s="453"/>
      <c r="EM18" s="453"/>
      <c r="EN18" s="453"/>
      <c r="EO18" s="453"/>
      <c r="EP18" s="453"/>
      <c r="EQ18" s="453"/>
      <c r="ER18" s="454"/>
      <c r="ES18" s="452"/>
      <c r="ET18" s="453"/>
      <c r="EU18" s="453"/>
      <c r="EV18" s="453"/>
      <c r="EW18" s="453"/>
      <c r="EX18" s="453"/>
      <c r="EY18" s="453"/>
      <c r="EZ18" s="453"/>
      <c r="FA18" s="453"/>
      <c r="FB18" s="453"/>
      <c r="FC18" s="453"/>
      <c r="FD18" s="453"/>
      <c r="FE18" s="455"/>
    </row>
    <row r="19" spans="1:161" x14ac:dyDescent="0.2">
      <c r="A19" s="456" t="s">
        <v>214</v>
      </c>
      <c r="B19" s="456"/>
      <c r="C19" s="456"/>
      <c r="D19" s="456"/>
      <c r="E19" s="456"/>
      <c r="F19" s="456"/>
      <c r="G19" s="456"/>
      <c r="H19" s="457"/>
      <c r="I19" s="464" t="s">
        <v>98</v>
      </c>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5"/>
      <c r="AL19" s="465"/>
      <c r="AM19" s="465"/>
      <c r="AN19" s="465"/>
      <c r="AO19" s="465"/>
      <c r="AP19" s="465"/>
      <c r="AQ19" s="465"/>
      <c r="AR19" s="465"/>
      <c r="AS19" s="465"/>
      <c r="AT19" s="465"/>
      <c r="AU19" s="465"/>
      <c r="AV19" s="465"/>
      <c r="AW19" s="465"/>
      <c r="AX19" s="465"/>
      <c r="AY19" s="465"/>
      <c r="AZ19" s="465"/>
      <c r="BA19" s="465"/>
      <c r="BB19" s="465"/>
      <c r="BC19" s="465"/>
      <c r="BD19" s="465"/>
      <c r="BE19" s="465"/>
      <c r="BF19" s="465"/>
      <c r="BG19" s="465"/>
      <c r="BH19" s="465"/>
      <c r="BI19" s="465"/>
      <c r="BJ19" s="465"/>
      <c r="BK19" s="465"/>
      <c r="BL19" s="465"/>
      <c r="BM19" s="465"/>
      <c r="BN19" s="465"/>
      <c r="BO19" s="465"/>
      <c r="BP19" s="465"/>
      <c r="BQ19" s="465"/>
      <c r="BR19" s="465"/>
      <c r="BS19" s="465"/>
      <c r="BT19" s="465"/>
      <c r="BU19" s="465"/>
      <c r="BV19" s="465"/>
      <c r="BW19" s="465"/>
      <c r="BX19" s="465"/>
      <c r="BY19" s="465"/>
      <c r="BZ19" s="465"/>
      <c r="CA19" s="465"/>
      <c r="CB19" s="465"/>
      <c r="CC19" s="465"/>
      <c r="CD19" s="465"/>
      <c r="CE19" s="465"/>
      <c r="CF19" s="465"/>
      <c r="CG19" s="465"/>
      <c r="CH19" s="465"/>
      <c r="CI19" s="465"/>
      <c r="CJ19" s="465"/>
      <c r="CK19" s="465"/>
      <c r="CL19" s="465"/>
      <c r="CM19" s="465"/>
      <c r="CN19" s="460" t="s">
        <v>215</v>
      </c>
      <c r="CO19" s="456"/>
      <c r="CP19" s="456"/>
      <c r="CQ19" s="456"/>
      <c r="CR19" s="456"/>
      <c r="CS19" s="456"/>
      <c r="CT19" s="456"/>
      <c r="CU19" s="457"/>
      <c r="CV19" s="461" t="s">
        <v>34</v>
      </c>
      <c r="CW19" s="456"/>
      <c r="CX19" s="456"/>
      <c r="CY19" s="456"/>
      <c r="CZ19" s="456"/>
      <c r="DA19" s="456"/>
      <c r="DB19" s="456"/>
      <c r="DC19" s="456"/>
      <c r="DD19" s="456"/>
      <c r="DE19" s="457"/>
      <c r="DF19" s="452"/>
      <c r="DG19" s="453"/>
      <c r="DH19" s="453"/>
      <c r="DI19" s="453"/>
      <c r="DJ19" s="453"/>
      <c r="DK19" s="453"/>
      <c r="DL19" s="453"/>
      <c r="DM19" s="453"/>
      <c r="DN19" s="453"/>
      <c r="DO19" s="453"/>
      <c r="DP19" s="453"/>
      <c r="DQ19" s="453"/>
      <c r="DR19" s="454"/>
      <c r="DS19" s="452"/>
      <c r="DT19" s="453"/>
      <c r="DU19" s="453"/>
      <c r="DV19" s="453"/>
      <c r="DW19" s="453"/>
      <c r="DX19" s="453"/>
      <c r="DY19" s="453"/>
      <c r="DZ19" s="453"/>
      <c r="EA19" s="453"/>
      <c r="EB19" s="453"/>
      <c r="EC19" s="453"/>
      <c r="ED19" s="453"/>
      <c r="EE19" s="454"/>
      <c r="EF19" s="452"/>
      <c r="EG19" s="453"/>
      <c r="EH19" s="453"/>
      <c r="EI19" s="453"/>
      <c r="EJ19" s="453"/>
      <c r="EK19" s="453"/>
      <c r="EL19" s="453"/>
      <c r="EM19" s="453"/>
      <c r="EN19" s="453"/>
      <c r="EO19" s="453"/>
      <c r="EP19" s="453"/>
      <c r="EQ19" s="453"/>
      <c r="ER19" s="454"/>
      <c r="ES19" s="452"/>
      <c r="ET19" s="453"/>
      <c r="EU19" s="453"/>
      <c r="EV19" s="453"/>
      <c r="EW19" s="453"/>
      <c r="EX19" s="453"/>
      <c r="EY19" s="453"/>
      <c r="EZ19" s="453"/>
      <c r="FA19" s="453"/>
      <c r="FB19" s="453"/>
      <c r="FC19" s="453"/>
      <c r="FD19" s="453"/>
      <c r="FE19" s="455"/>
    </row>
    <row r="20" spans="1:161" ht="24" customHeight="1" x14ac:dyDescent="0.2">
      <c r="A20" s="456" t="s">
        <v>99</v>
      </c>
      <c r="B20" s="456"/>
      <c r="C20" s="456"/>
      <c r="D20" s="456"/>
      <c r="E20" s="456"/>
      <c r="F20" s="456"/>
      <c r="G20" s="456"/>
      <c r="H20" s="457"/>
      <c r="I20" s="462" t="s">
        <v>203</v>
      </c>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463"/>
      <c r="AL20" s="463"/>
      <c r="AM20" s="463"/>
      <c r="AN20" s="463"/>
      <c r="AO20" s="463"/>
      <c r="AP20" s="463"/>
      <c r="AQ20" s="463"/>
      <c r="AR20" s="463"/>
      <c r="AS20" s="463"/>
      <c r="AT20" s="463"/>
      <c r="AU20" s="463"/>
      <c r="AV20" s="463"/>
      <c r="AW20" s="463"/>
      <c r="AX20" s="463"/>
      <c r="AY20" s="463"/>
      <c r="AZ20" s="463"/>
      <c r="BA20" s="463"/>
      <c r="BB20" s="463"/>
      <c r="BC20" s="463"/>
      <c r="BD20" s="463"/>
      <c r="BE20" s="463"/>
      <c r="BF20" s="463"/>
      <c r="BG20" s="463"/>
      <c r="BH20" s="463"/>
      <c r="BI20" s="463"/>
      <c r="BJ20" s="463"/>
      <c r="BK20" s="463"/>
      <c r="BL20" s="463"/>
      <c r="BM20" s="463"/>
      <c r="BN20" s="463"/>
      <c r="BO20" s="463"/>
      <c r="BP20" s="463"/>
      <c r="BQ20" s="463"/>
      <c r="BR20" s="463"/>
      <c r="BS20" s="463"/>
      <c r="BT20" s="463"/>
      <c r="BU20" s="463"/>
      <c r="BV20" s="463"/>
      <c r="BW20" s="463"/>
      <c r="BX20" s="463"/>
      <c r="BY20" s="463"/>
      <c r="BZ20" s="463"/>
      <c r="CA20" s="463"/>
      <c r="CB20" s="463"/>
      <c r="CC20" s="463"/>
      <c r="CD20" s="463"/>
      <c r="CE20" s="463"/>
      <c r="CF20" s="463"/>
      <c r="CG20" s="463"/>
      <c r="CH20" s="463"/>
      <c r="CI20" s="463"/>
      <c r="CJ20" s="463"/>
      <c r="CK20" s="463"/>
      <c r="CL20" s="463"/>
      <c r="CM20" s="463"/>
      <c r="CN20" s="460" t="s">
        <v>216</v>
      </c>
      <c r="CO20" s="456"/>
      <c r="CP20" s="456"/>
      <c r="CQ20" s="456"/>
      <c r="CR20" s="456"/>
      <c r="CS20" s="456"/>
      <c r="CT20" s="456"/>
      <c r="CU20" s="457"/>
      <c r="CV20" s="461" t="s">
        <v>34</v>
      </c>
      <c r="CW20" s="456"/>
      <c r="CX20" s="456"/>
      <c r="CY20" s="456"/>
      <c r="CZ20" s="456"/>
      <c r="DA20" s="456"/>
      <c r="DB20" s="456"/>
      <c r="DC20" s="456"/>
      <c r="DD20" s="456"/>
      <c r="DE20" s="457"/>
      <c r="DF20" s="452"/>
      <c r="DG20" s="453"/>
      <c r="DH20" s="453"/>
      <c r="DI20" s="453"/>
      <c r="DJ20" s="453"/>
      <c r="DK20" s="453"/>
      <c r="DL20" s="453"/>
      <c r="DM20" s="453"/>
      <c r="DN20" s="453"/>
      <c r="DO20" s="453"/>
      <c r="DP20" s="453"/>
      <c r="DQ20" s="453"/>
      <c r="DR20" s="454"/>
      <c r="DS20" s="452"/>
      <c r="DT20" s="453"/>
      <c r="DU20" s="453"/>
      <c r="DV20" s="453"/>
      <c r="DW20" s="453"/>
      <c r="DX20" s="453"/>
      <c r="DY20" s="453"/>
      <c r="DZ20" s="453"/>
      <c r="EA20" s="453"/>
      <c r="EB20" s="453"/>
      <c r="EC20" s="453"/>
      <c r="ED20" s="453"/>
      <c r="EE20" s="454"/>
      <c r="EF20" s="452"/>
      <c r="EG20" s="453"/>
      <c r="EH20" s="453"/>
      <c r="EI20" s="453"/>
      <c r="EJ20" s="453"/>
      <c r="EK20" s="453"/>
      <c r="EL20" s="453"/>
      <c r="EM20" s="453"/>
      <c r="EN20" s="453"/>
      <c r="EO20" s="453"/>
      <c r="EP20" s="453"/>
      <c r="EQ20" s="453"/>
      <c r="ER20" s="454"/>
      <c r="ES20" s="452"/>
      <c r="ET20" s="453"/>
      <c r="EU20" s="453"/>
      <c r="EV20" s="453"/>
      <c r="EW20" s="453"/>
      <c r="EX20" s="453"/>
      <c r="EY20" s="453"/>
      <c r="EZ20" s="453"/>
      <c r="FA20" s="453"/>
      <c r="FB20" s="453"/>
      <c r="FC20" s="453"/>
      <c r="FD20" s="453"/>
      <c r="FE20" s="455"/>
    </row>
    <row r="21" spans="1:161" s="48" customFormat="1" ht="12.75" customHeight="1" x14ac:dyDescent="0.2">
      <c r="A21" s="466" t="s">
        <v>100</v>
      </c>
      <c r="B21" s="466"/>
      <c r="C21" s="466"/>
      <c r="D21" s="466"/>
      <c r="E21" s="466"/>
      <c r="F21" s="466"/>
      <c r="G21" s="466"/>
      <c r="H21" s="467"/>
      <c r="I21" s="468" t="s">
        <v>205</v>
      </c>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69"/>
      <c r="AY21" s="469"/>
      <c r="AZ21" s="469"/>
      <c r="BA21" s="469"/>
      <c r="BB21" s="469"/>
      <c r="BC21" s="469"/>
      <c r="BD21" s="469"/>
      <c r="BE21" s="469"/>
      <c r="BF21" s="469"/>
      <c r="BG21" s="469"/>
      <c r="BH21" s="469"/>
      <c r="BI21" s="469"/>
      <c r="BJ21" s="469"/>
      <c r="BK21" s="469"/>
      <c r="BL21" s="469"/>
      <c r="BM21" s="469"/>
      <c r="BN21" s="469"/>
      <c r="BO21" s="469"/>
      <c r="BP21" s="469"/>
      <c r="BQ21" s="469"/>
      <c r="BR21" s="469"/>
      <c r="BS21" s="469"/>
      <c r="BT21" s="469"/>
      <c r="BU21" s="469"/>
      <c r="BV21" s="469"/>
      <c r="BW21" s="469"/>
      <c r="BX21" s="469"/>
      <c r="BY21" s="469"/>
      <c r="BZ21" s="469"/>
      <c r="CA21" s="469"/>
      <c r="CB21" s="469"/>
      <c r="CC21" s="469"/>
      <c r="CD21" s="469"/>
      <c r="CE21" s="469"/>
      <c r="CF21" s="469"/>
      <c r="CG21" s="469"/>
      <c r="CH21" s="469"/>
      <c r="CI21" s="469"/>
      <c r="CJ21" s="469"/>
      <c r="CK21" s="469"/>
      <c r="CL21" s="469"/>
      <c r="CM21" s="469"/>
      <c r="CN21" s="470" t="s">
        <v>217</v>
      </c>
      <c r="CO21" s="466"/>
      <c r="CP21" s="466"/>
      <c r="CQ21" s="466"/>
      <c r="CR21" s="466"/>
      <c r="CS21" s="466"/>
      <c r="CT21" s="466"/>
      <c r="CU21" s="467"/>
      <c r="CV21" s="471" t="s">
        <v>34</v>
      </c>
      <c r="CW21" s="466"/>
      <c r="CX21" s="466"/>
      <c r="CY21" s="466"/>
      <c r="CZ21" s="466"/>
      <c r="DA21" s="466"/>
      <c r="DB21" s="466"/>
      <c r="DC21" s="466"/>
      <c r="DD21" s="466"/>
      <c r="DE21" s="467"/>
      <c r="DF21" s="472"/>
      <c r="DG21" s="473"/>
      <c r="DH21" s="473"/>
      <c r="DI21" s="473"/>
      <c r="DJ21" s="473"/>
      <c r="DK21" s="473"/>
      <c r="DL21" s="473"/>
      <c r="DM21" s="473"/>
      <c r="DN21" s="473"/>
      <c r="DO21" s="473"/>
      <c r="DP21" s="473"/>
      <c r="DQ21" s="473"/>
      <c r="DR21" s="474"/>
      <c r="DS21" s="472"/>
      <c r="DT21" s="473"/>
      <c r="DU21" s="473"/>
      <c r="DV21" s="473"/>
      <c r="DW21" s="473"/>
      <c r="DX21" s="473"/>
      <c r="DY21" s="473"/>
      <c r="DZ21" s="473"/>
      <c r="EA21" s="473"/>
      <c r="EB21" s="473"/>
      <c r="EC21" s="473"/>
      <c r="ED21" s="473"/>
      <c r="EE21" s="474"/>
      <c r="EF21" s="472"/>
      <c r="EG21" s="473"/>
      <c r="EH21" s="473"/>
      <c r="EI21" s="473"/>
      <c r="EJ21" s="473"/>
      <c r="EK21" s="473"/>
      <c r="EL21" s="473"/>
      <c r="EM21" s="473"/>
      <c r="EN21" s="473"/>
      <c r="EO21" s="473"/>
      <c r="EP21" s="473"/>
      <c r="EQ21" s="473"/>
      <c r="ER21" s="474"/>
      <c r="ES21" s="472"/>
      <c r="ET21" s="473"/>
      <c r="EU21" s="473"/>
      <c r="EV21" s="473"/>
      <c r="EW21" s="473"/>
      <c r="EX21" s="473"/>
      <c r="EY21" s="473"/>
      <c r="EZ21" s="473"/>
      <c r="FA21" s="473"/>
      <c r="FB21" s="473"/>
      <c r="FC21" s="473"/>
      <c r="FD21" s="473"/>
      <c r="FE21" s="475"/>
    </row>
    <row r="22" spans="1:161" s="48" customFormat="1" ht="12" thickBot="1" x14ac:dyDescent="0.25">
      <c r="A22" s="466" t="s">
        <v>218</v>
      </c>
      <c r="B22" s="466"/>
      <c r="C22" s="466"/>
      <c r="D22" s="466"/>
      <c r="E22" s="466"/>
      <c r="F22" s="466"/>
      <c r="G22" s="466"/>
      <c r="H22" s="467"/>
      <c r="I22" s="488" t="s">
        <v>101</v>
      </c>
      <c r="J22" s="489"/>
      <c r="K22" s="489"/>
      <c r="L22" s="489"/>
      <c r="M22" s="489"/>
      <c r="N22" s="489"/>
      <c r="O22" s="489"/>
      <c r="P22" s="489"/>
      <c r="Q22" s="489"/>
      <c r="R22" s="489"/>
      <c r="S22" s="489"/>
      <c r="T22" s="489"/>
      <c r="U22" s="489"/>
      <c r="V22" s="489"/>
      <c r="W22" s="489"/>
      <c r="X22" s="489"/>
      <c r="Y22" s="489"/>
      <c r="Z22" s="489"/>
      <c r="AA22" s="489"/>
      <c r="AB22" s="489"/>
      <c r="AC22" s="489"/>
      <c r="AD22" s="489"/>
      <c r="AE22" s="489"/>
      <c r="AF22" s="489"/>
      <c r="AG22" s="489"/>
      <c r="AH22" s="489"/>
      <c r="AI22" s="489"/>
      <c r="AJ22" s="489"/>
      <c r="AK22" s="489"/>
      <c r="AL22" s="489"/>
      <c r="AM22" s="489"/>
      <c r="AN22" s="489"/>
      <c r="AO22" s="489"/>
      <c r="AP22" s="489"/>
      <c r="AQ22" s="489"/>
      <c r="AR22" s="489"/>
      <c r="AS22" s="489"/>
      <c r="AT22" s="489"/>
      <c r="AU22" s="489"/>
      <c r="AV22" s="489"/>
      <c r="AW22" s="489"/>
      <c r="AX22" s="489"/>
      <c r="AY22" s="489"/>
      <c r="AZ22" s="489"/>
      <c r="BA22" s="489"/>
      <c r="BB22" s="489"/>
      <c r="BC22" s="489"/>
      <c r="BD22" s="489"/>
      <c r="BE22" s="489"/>
      <c r="BF22" s="489"/>
      <c r="BG22" s="489"/>
      <c r="BH22" s="489"/>
      <c r="BI22" s="489"/>
      <c r="BJ22" s="489"/>
      <c r="BK22" s="489"/>
      <c r="BL22" s="489"/>
      <c r="BM22" s="489"/>
      <c r="BN22" s="489"/>
      <c r="BO22" s="489"/>
      <c r="BP22" s="489"/>
      <c r="BQ22" s="489"/>
      <c r="BR22" s="489"/>
      <c r="BS22" s="489"/>
      <c r="BT22" s="489"/>
      <c r="BU22" s="489"/>
      <c r="BV22" s="489"/>
      <c r="BW22" s="489"/>
      <c r="BX22" s="489"/>
      <c r="BY22" s="489"/>
      <c r="BZ22" s="489"/>
      <c r="CA22" s="489"/>
      <c r="CB22" s="489"/>
      <c r="CC22" s="489"/>
      <c r="CD22" s="489"/>
      <c r="CE22" s="489"/>
      <c r="CF22" s="489"/>
      <c r="CG22" s="489"/>
      <c r="CH22" s="489"/>
      <c r="CI22" s="489"/>
      <c r="CJ22" s="489"/>
      <c r="CK22" s="489"/>
      <c r="CL22" s="489"/>
      <c r="CM22" s="489"/>
      <c r="CN22" s="490" t="s">
        <v>219</v>
      </c>
      <c r="CO22" s="491"/>
      <c r="CP22" s="491"/>
      <c r="CQ22" s="491"/>
      <c r="CR22" s="491"/>
      <c r="CS22" s="491"/>
      <c r="CT22" s="491"/>
      <c r="CU22" s="492"/>
      <c r="CV22" s="493" t="s">
        <v>34</v>
      </c>
      <c r="CW22" s="491"/>
      <c r="CX22" s="491"/>
      <c r="CY22" s="491"/>
      <c r="CZ22" s="491"/>
      <c r="DA22" s="491"/>
      <c r="DB22" s="491"/>
      <c r="DC22" s="491"/>
      <c r="DD22" s="491"/>
      <c r="DE22" s="492"/>
      <c r="DF22" s="476"/>
      <c r="DG22" s="477"/>
      <c r="DH22" s="477"/>
      <c r="DI22" s="477"/>
      <c r="DJ22" s="477"/>
      <c r="DK22" s="477"/>
      <c r="DL22" s="477"/>
      <c r="DM22" s="477"/>
      <c r="DN22" s="477"/>
      <c r="DO22" s="477"/>
      <c r="DP22" s="477"/>
      <c r="DQ22" s="477"/>
      <c r="DR22" s="478"/>
      <c r="DS22" s="476"/>
      <c r="DT22" s="477"/>
      <c r="DU22" s="477"/>
      <c r="DV22" s="477"/>
      <c r="DW22" s="477"/>
      <c r="DX22" s="477"/>
      <c r="DY22" s="477"/>
      <c r="DZ22" s="477"/>
      <c r="EA22" s="477"/>
      <c r="EB22" s="477"/>
      <c r="EC22" s="477"/>
      <c r="ED22" s="477"/>
      <c r="EE22" s="478"/>
      <c r="EF22" s="476"/>
      <c r="EG22" s="477"/>
      <c r="EH22" s="477"/>
      <c r="EI22" s="477"/>
      <c r="EJ22" s="477"/>
      <c r="EK22" s="477"/>
      <c r="EL22" s="477"/>
      <c r="EM22" s="477"/>
      <c r="EN22" s="477"/>
      <c r="EO22" s="477"/>
      <c r="EP22" s="477"/>
      <c r="EQ22" s="477"/>
      <c r="ER22" s="478"/>
      <c r="ES22" s="476"/>
      <c r="ET22" s="477"/>
      <c r="EU22" s="477"/>
      <c r="EV22" s="477"/>
      <c r="EW22" s="477"/>
      <c r="EX22" s="477"/>
      <c r="EY22" s="477"/>
      <c r="EZ22" s="477"/>
      <c r="FA22" s="477"/>
      <c r="FB22" s="477"/>
      <c r="FC22" s="477"/>
      <c r="FD22" s="477"/>
      <c r="FE22" s="479"/>
    </row>
    <row r="23" spans="1:161" s="48" customFormat="1" ht="24" customHeight="1" thickBot="1" x14ac:dyDescent="0.25">
      <c r="A23" s="466" t="s">
        <v>102</v>
      </c>
      <c r="B23" s="466"/>
      <c r="C23" s="466"/>
      <c r="D23" s="466"/>
      <c r="E23" s="466"/>
      <c r="F23" s="466"/>
      <c r="G23" s="466"/>
      <c r="H23" s="467"/>
      <c r="I23" s="468" t="s">
        <v>203</v>
      </c>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469"/>
      <c r="BF23" s="469"/>
      <c r="BG23" s="469"/>
      <c r="BH23" s="469"/>
      <c r="BI23" s="469"/>
      <c r="BJ23" s="469"/>
      <c r="BK23" s="469"/>
      <c r="BL23" s="469"/>
      <c r="BM23" s="469"/>
      <c r="BN23" s="469"/>
      <c r="BO23" s="469"/>
      <c r="BP23" s="469"/>
      <c r="BQ23" s="469"/>
      <c r="BR23" s="469"/>
      <c r="BS23" s="469"/>
      <c r="BT23" s="469"/>
      <c r="BU23" s="469"/>
      <c r="BV23" s="469"/>
      <c r="BW23" s="469"/>
      <c r="BX23" s="469"/>
      <c r="BY23" s="469"/>
      <c r="BZ23" s="469"/>
      <c r="CA23" s="469"/>
      <c r="CB23" s="469"/>
      <c r="CC23" s="469"/>
      <c r="CD23" s="469"/>
      <c r="CE23" s="469"/>
      <c r="CF23" s="469"/>
      <c r="CG23" s="469"/>
      <c r="CH23" s="469"/>
      <c r="CI23" s="469"/>
      <c r="CJ23" s="469"/>
      <c r="CK23" s="469"/>
      <c r="CL23" s="469"/>
      <c r="CM23" s="469"/>
      <c r="CN23" s="480" t="s">
        <v>220</v>
      </c>
      <c r="CO23" s="481"/>
      <c r="CP23" s="481"/>
      <c r="CQ23" s="481"/>
      <c r="CR23" s="481"/>
      <c r="CS23" s="481"/>
      <c r="CT23" s="481"/>
      <c r="CU23" s="482"/>
      <c r="CV23" s="483" t="s">
        <v>34</v>
      </c>
      <c r="CW23" s="481"/>
      <c r="CX23" s="481"/>
      <c r="CY23" s="481"/>
      <c r="CZ23" s="481"/>
      <c r="DA23" s="481"/>
      <c r="DB23" s="481"/>
      <c r="DC23" s="481"/>
      <c r="DD23" s="481"/>
      <c r="DE23" s="482"/>
      <c r="DF23" s="484"/>
      <c r="DG23" s="485"/>
      <c r="DH23" s="485"/>
      <c r="DI23" s="485"/>
      <c r="DJ23" s="485"/>
      <c r="DK23" s="485"/>
      <c r="DL23" s="485"/>
      <c r="DM23" s="485"/>
      <c r="DN23" s="485"/>
      <c r="DO23" s="485"/>
      <c r="DP23" s="485"/>
      <c r="DQ23" s="485"/>
      <c r="DR23" s="486"/>
      <c r="DS23" s="484"/>
      <c r="DT23" s="485"/>
      <c r="DU23" s="485"/>
      <c r="DV23" s="485"/>
      <c r="DW23" s="485"/>
      <c r="DX23" s="485"/>
      <c r="DY23" s="485"/>
      <c r="DZ23" s="485"/>
      <c r="EA23" s="485"/>
      <c r="EB23" s="485"/>
      <c r="EC23" s="485"/>
      <c r="ED23" s="485"/>
      <c r="EE23" s="486"/>
      <c r="EF23" s="484"/>
      <c r="EG23" s="485"/>
      <c r="EH23" s="485"/>
      <c r="EI23" s="485"/>
      <c r="EJ23" s="485"/>
      <c r="EK23" s="485"/>
      <c r="EL23" s="485"/>
      <c r="EM23" s="485"/>
      <c r="EN23" s="485"/>
      <c r="EO23" s="485"/>
      <c r="EP23" s="485"/>
      <c r="EQ23" s="485"/>
      <c r="ER23" s="486"/>
      <c r="ES23" s="484"/>
      <c r="ET23" s="485"/>
      <c r="EU23" s="485"/>
      <c r="EV23" s="485"/>
      <c r="EW23" s="485"/>
      <c r="EX23" s="485"/>
      <c r="EY23" s="485"/>
      <c r="EZ23" s="485"/>
      <c r="FA23" s="485"/>
      <c r="FB23" s="485"/>
      <c r="FC23" s="485"/>
      <c r="FD23" s="485"/>
      <c r="FE23" s="487"/>
    </row>
    <row r="24" spans="1:161" s="48" customFormat="1" ht="24" customHeight="1" x14ac:dyDescent="0.2">
      <c r="A24" s="466"/>
      <c r="B24" s="466"/>
      <c r="C24" s="466"/>
      <c r="D24" s="466"/>
      <c r="E24" s="466"/>
      <c r="F24" s="466"/>
      <c r="G24" s="466"/>
      <c r="H24" s="467"/>
      <c r="I24" s="468" t="s">
        <v>92</v>
      </c>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469"/>
      <c r="BF24" s="469"/>
      <c r="BG24" s="469"/>
      <c r="BH24" s="469"/>
      <c r="BI24" s="469"/>
      <c r="BJ24" s="469"/>
      <c r="BK24" s="469"/>
      <c r="BL24" s="469"/>
      <c r="BM24" s="469"/>
      <c r="BN24" s="469"/>
      <c r="BO24" s="469"/>
      <c r="BP24" s="469"/>
      <c r="BQ24" s="469"/>
      <c r="BR24" s="469"/>
      <c r="BS24" s="469"/>
      <c r="BT24" s="469"/>
      <c r="BU24" s="469"/>
      <c r="BV24" s="469"/>
      <c r="BW24" s="469"/>
      <c r="BX24" s="469"/>
      <c r="BY24" s="469"/>
      <c r="BZ24" s="469"/>
      <c r="CA24" s="469"/>
      <c r="CB24" s="469"/>
      <c r="CC24" s="469"/>
      <c r="CD24" s="469"/>
      <c r="CE24" s="469"/>
      <c r="CF24" s="469"/>
      <c r="CG24" s="469"/>
      <c r="CH24" s="469"/>
      <c r="CI24" s="469"/>
      <c r="CJ24" s="469"/>
      <c r="CK24" s="469"/>
      <c r="CL24" s="469"/>
      <c r="CM24" s="469"/>
      <c r="CN24" s="480" t="s">
        <v>103</v>
      </c>
      <c r="CO24" s="481"/>
      <c r="CP24" s="481"/>
      <c r="CQ24" s="481"/>
      <c r="CR24" s="481"/>
      <c r="CS24" s="481"/>
      <c r="CT24" s="481"/>
      <c r="CU24" s="482"/>
      <c r="CV24" s="483" t="s">
        <v>34</v>
      </c>
      <c r="CW24" s="481"/>
      <c r="CX24" s="481"/>
      <c r="CY24" s="481"/>
      <c r="CZ24" s="481"/>
      <c r="DA24" s="481"/>
      <c r="DB24" s="481"/>
      <c r="DC24" s="481"/>
      <c r="DD24" s="481"/>
      <c r="DE24" s="482"/>
      <c r="DF24" s="484"/>
      <c r="DG24" s="485"/>
      <c r="DH24" s="485"/>
      <c r="DI24" s="485"/>
      <c r="DJ24" s="485"/>
      <c r="DK24" s="485"/>
      <c r="DL24" s="485"/>
      <c r="DM24" s="485"/>
      <c r="DN24" s="485"/>
      <c r="DO24" s="485"/>
      <c r="DP24" s="485"/>
      <c r="DQ24" s="485"/>
      <c r="DR24" s="486"/>
      <c r="DS24" s="484"/>
      <c r="DT24" s="485"/>
      <c r="DU24" s="485"/>
      <c r="DV24" s="485"/>
      <c r="DW24" s="485"/>
      <c r="DX24" s="485"/>
      <c r="DY24" s="485"/>
      <c r="DZ24" s="485"/>
      <c r="EA24" s="485"/>
      <c r="EB24" s="485"/>
      <c r="EC24" s="485"/>
      <c r="ED24" s="485"/>
      <c r="EE24" s="486"/>
      <c r="EF24" s="484"/>
      <c r="EG24" s="485"/>
      <c r="EH24" s="485"/>
      <c r="EI24" s="485"/>
      <c r="EJ24" s="485"/>
      <c r="EK24" s="485"/>
      <c r="EL24" s="485"/>
      <c r="EM24" s="485"/>
      <c r="EN24" s="485"/>
      <c r="EO24" s="485"/>
      <c r="EP24" s="485"/>
      <c r="EQ24" s="485"/>
      <c r="ER24" s="486"/>
      <c r="ES24" s="484"/>
      <c r="ET24" s="485"/>
      <c r="EU24" s="485"/>
      <c r="EV24" s="485"/>
      <c r="EW24" s="485"/>
      <c r="EX24" s="485"/>
      <c r="EY24" s="485"/>
      <c r="EZ24" s="485"/>
      <c r="FA24" s="485"/>
      <c r="FB24" s="485"/>
      <c r="FC24" s="485"/>
      <c r="FD24" s="485"/>
      <c r="FE24" s="487"/>
    </row>
    <row r="25" spans="1:161" s="48" customFormat="1" x14ac:dyDescent="0.2">
      <c r="A25" s="466" t="s">
        <v>104</v>
      </c>
      <c r="B25" s="466"/>
      <c r="C25" s="466"/>
      <c r="D25" s="466"/>
      <c r="E25" s="466"/>
      <c r="F25" s="466"/>
      <c r="G25" s="466"/>
      <c r="H25" s="467"/>
      <c r="I25" s="468" t="s">
        <v>105</v>
      </c>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469"/>
      <c r="BF25" s="469"/>
      <c r="BG25" s="469"/>
      <c r="BH25" s="469"/>
      <c r="BI25" s="469"/>
      <c r="BJ25" s="469"/>
      <c r="BK25" s="469"/>
      <c r="BL25" s="469"/>
      <c r="BM25" s="469"/>
      <c r="BN25" s="469"/>
      <c r="BO25" s="469"/>
      <c r="BP25" s="469"/>
      <c r="BQ25" s="469"/>
      <c r="BR25" s="469"/>
      <c r="BS25" s="469"/>
      <c r="BT25" s="469"/>
      <c r="BU25" s="469"/>
      <c r="BV25" s="469"/>
      <c r="BW25" s="469"/>
      <c r="BX25" s="469"/>
      <c r="BY25" s="469"/>
      <c r="BZ25" s="469"/>
      <c r="CA25" s="469"/>
      <c r="CB25" s="469"/>
      <c r="CC25" s="469"/>
      <c r="CD25" s="469"/>
      <c r="CE25" s="469"/>
      <c r="CF25" s="469"/>
      <c r="CG25" s="469"/>
      <c r="CH25" s="469"/>
      <c r="CI25" s="469"/>
      <c r="CJ25" s="469"/>
      <c r="CK25" s="469"/>
      <c r="CL25" s="469"/>
      <c r="CM25" s="469"/>
      <c r="CN25" s="470" t="s">
        <v>221</v>
      </c>
      <c r="CO25" s="466"/>
      <c r="CP25" s="466"/>
      <c r="CQ25" s="466"/>
      <c r="CR25" s="466"/>
      <c r="CS25" s="466"/>
      <c r="CT25" s="466"/>
      <c r="CU25" s="467"/>
      <c r="CV25" s="471" t="s">
        <v>34</v>
      </c>
      <c r="CW25" s="466"/>
      <c r="CX25" s="466"/>
      <c r="CY25" s="466"/>
      <c r="CZ25" s="466"/>
      <c r="DA25" s="466"/>
      <c r="DB25" s="466"/>
      <c r="DC25" s="466"/>
      <c r="DD25" s="466"/>
      <c r="DE25" s="467"/>
      <c r="DF25" s="472"/>
      <c r="DG25" s="473"/>
      <c r="DH25" s="473"/>
      <c r="DI25" s="473"/>
      <c r="DJ25" s="473"/>
      <c r="DK25" s="473"/>
      <c r="DL25" s="473"/>
      <c r="DM25" s="473"/>
      <c r="DN25" s="473"/>
      <c r="DO25" s="473"/>
      <c r="DP25" s="473"/>
      <c r="DQ25" s="473"/>
      <c r="DR25" s="474"/>
      <c r="DS25" s="472"/>
      <c r="DT25" s="473"/>
      <c r="DU25" s="473"/>
      <c r="DV25" s="473"/>
      <c r="DW25" s="473"/>
      <c r="DX25" s="473"/>
      <c r="DY25" s="473"/>
      <c r="DZ25" s="473"/>
      <c r="EA25" s="473"/>
      <c r="EB25" s="473"/>
      <c r="EC25" s="473"/>
      <c r="ED25" s="473"/>
      <c r="EE25" s="474"/>
      <c r="EF25" s="472"/>
      <c r="EG25" s="473"/>
      <c r="EH25" s="473"/>
      <c r="EI25" s="473"/>
      <c r="EJ25" s="473"/>
      <c r="EK25" s="473"/>
      <c r="EL25" s="473"/>
      <c r="EM25" s="473"/>
      <c r="EN25" s="473"/>
      <c r="EO25" s="473"/>
      <c r="EP25" s="473"/>
      <c r="EQ25" s="473"/>
      <c r="ER25" s="474"/>
      <c r="ES25" s="472"/>
      <c r="ET25" s="473"/>
      <c r="EU25" s="473"/>
      <c r="EV25" s="473"/>
      <c r="EW25" s="473"/>
      <c r="EX25" s="473"/>
      <c r="EY25" s="473"/>
      <c r="EZ25" s="473"/>
      <c r="FA25" s="473"/>
      <c r="FB25" s="473"/>
      <c r="FC25" s="473"/>
      <c r="FD25" s="473"/>
      <c r="FE25" s="475"/>
    </row>
    <row r="26" spans="1:161" s="48" customFormat="1" ht="24" customHeight="1" x14ac:dyDescent="0.2">
      <c r="A26" s="466" t="s">
        <v>184</v>
      </c>
      <c r="B26" s="466"/>
      <c r="C26" s="466"/>
      <c r="D26" s="466"/>
      <c r="E26" s="466"/>
      <c r="F26" s="466"/>
      <c r="G26" s="466"/>
      <c r="H26" s="467"/>
      <c r="I26" s="494" t="s">
        <v>222</v>
      </c>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70" t="s">
        <v>223</v>
      </c>
      <c r="CO26" s="466"/>
      <c r="CP26" s="466"/>
      <c r="CQ26" s="466"/>
      <c r="CR26" s="466"/>
      <c r="CS26" s="466"/>
      <c r="CT26" s="466"/>
      <c r="CU26" s="467"/>
      <c r="CV26" s="471" t="s">
        <v>34</v>
      </c>
      <c r="CW26" s="466"/>
      <c r="CX26" s="466"/>
      <c r="CY26" s="466"/>
      <c r="CZ26" s="466"/>
      <c r="DA26" s="466"/>
      <c r="DB26" s="466"/>
      <c r="DC26" s="466"/>
      <c r="DD26" s="466"/>
      <c r="DE26" s="467"/>
      <c r="DF26" s="472"/>
      <c r="DG26" s="473"/>
      <c r="DH26" s="473"/>
      <c r="DI26" s="473"/>
      <c r="DJ26" s="473"/>
      <c r="DK26" s="473"/>
      <c r="DL26" s="473"/>
      <c r="DM26" s="473"/>
      <c r="DN26" s="473"/>
      <c r="DO26" s="473"/>
      <c r="DP26" s="473"/>
      <c r="DQ26" s="473"/>
      <c r="DR26" s="474"/>
      <c r="DS26" s="472"/>
      <c r="DT26" s="473"/>
      <c r="DU26" s="473"/>
      <c r="DV26" s="473"/>
      <c r="DW26" s="473"/>
      <c r="DX26" s="473"/>
      <c r="DY26" s="473"/>
      <c r="DZ26" s="473"/>
      <c r="EA26" s="473"/>
      <c r="EB26" s="473"/>
      <c r="EC26" s="473"/>
      <c r="ED26" s="473"/>
      <c r="EE26" s="474"/>
      <c r="EF26" s="472"/>
      <c r="EG26" s="473"/>
      <c r="EH26" s="473"/>
      <c r="EI26" s="473"/>
      <c r="EJ26" s="473"/>
      <c r="EK26" s="473"/>
      <c r="EL26" s="473"/>
      <c r="EM26" s="473"/>
      <c r="EN26" s="473"/>
      <c r="EO26" s="473"/>
      <c r="EP26" s="473"/>
      <c r="EQ26" s="473"/>
      <c r="ER26" s="474"/>
      <c r="ES26" s="472"/>
      <c r="ET26" s="473"/>
      <c r="EU26" s="473"/>
      <c r="EV26" s="473"/>
      <c r="EW26" s="473"/>
      <c r="EX26" s="473"/>
      <c r="EY26" s="473"/>
      <c r="EZ26" s="473"/>
      <c r="FA26" s="473"/>
      <c r="FB26" s="473"/>
      <c r="FC26" s="473"/>
      <c r="FD26" s="473"/>
      <c r="FE26" s="475"/>
    </row>
    <row r="27" spans="1:161" s="48" customFormat="1" x14ac:dyDescent="0.2">
      <c r="A27" s="500"/>
      <c r="B27" s="500"/>
      <c r="C27" s="500"/>
      <c r="D27" s="500"/>
      <c r="E27" s="500"/>
      <c r="F27" s="500"/>
      <c r="G27" s="500"/>
      <c r="H27" s="501"/>
      <c r="I27" s="504" t="s">
        <v>106</v>
      </c>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5"/>
      <c r="CM27" s="506"/>
      <c r="CN27" s="507" t="s">
        <v>224</v>
      </c>
      <c r="CO27" s="500"/>
      <c r="CP27" s="500"/>
      <c r="CQ27" s="500"/>
      <c r="CR27" s="500"/>
      <c r="CS27" s="500"/>
      <c r="CT27" s="500"/>
      <c r="CU27" s="501"/>
      <c r="CV27" s="499"/>
      <c r="CW27" s="499"/>
      <c r="CX27" s="499"/>
      <c r="CY27" s="499"/>
      <c r="CZ27" s="499"/>
      <c r="DA27" s="499"/>
      <c r="DB27" s="499"/>
      <c r="DC27" s="499"/>
      <c r="DD27" s="499"/>
      <c r="DE27" s="499"/>
      <c r="DF27" s="496"/>
      <c r="DG27" s="496"/>
      <c r="DH27" s="496"/>
      <c r="DI27" s="496"/>
      <c r="DJ27" s="496"/>
      <c r="DK27" s="496"/>
      <c r="DL27" s="496"/>
      <c r="DM27" s="496"/>
      <c r="DN27" s="496"/>
      <c r="DO27" s="496"/>
      <c r="DP27" s="496"/>
      <c r="DQ27" s="496"/>
      <c r="DR27" s="496"/>
      <c r="DS27" s="496"/>
      <c r="DT27" s="496"/>
      <c r="DU27" s="496"/>
      <c r="DV27" s="496"/>
      <c r="DW27" s="496"/>
      <c r="DX27" s="496"/>
      <c r="DY27" s="496"/>
      <c r="DZ27" s="496"/>
      <c r="EA27" s="496"/>
      <c r="EB27" s="496"/>
      <c r="EC27" s="496"/>
      <c r="ED27" s="496"/>
      <c r="EE27" s="496"/>
      <c r="EF27" s="496"/>
      <c r="EG27" s="496"/>
      <c r="EH27" s="496"/>
      <c r="EI27" s="496"/>
      <c r="EJ27" s="496"/>
      <c r="EK27" s="496"/>
      <c r="EL27" s="496"/>
      <c r="EM27" s="496"/>
      <c r="EN27" s="496"/>
      <c r="EO27" s="496"/>
      <c r="EP27" s="496"/>
      <c r="EQ27" s="496"/>
      <c r="ER27" s="496"/>
      <c r="ES27" s="496"/>
      <c r="ET27" s="496"/>
      <c r="EU27" s="496"/>
      <c r="EV27" s="496"/>
      <c r="EW27" s="496"/>
      <c r="EX27" s="496"/>
      <c r="EY27" s="496"/>
      <c r="EZ27" s="496"/>
      <c r="FA27" s="496"/>
      <c r="FB27" s="496"/>
      <c r="FC27" s="496"/>
      <c r="FD27" s="496"/>
      <c r="FE27" s="496"/>
    </row>
    <row r="28" spans="1:161" s="48" customFormat="1" x14ac:dyDescent="0.2">
      <c r="A28" s="502"/>
      <c r="B28" s="502"/>
      <c r="C28" s="502"/>
      <c r="D28" s="502"/>
      <c r="E28" s="502"/>
      <c r="F28" s="502"/>
      <c r="G28" s="502"/>
      <c r="H28" s="503"/>
      <c r="I28" s="497"/>
      <c r="J28" s="498"/>
      <c r="K28" s="498"/>
      <c r="L28" s="498"/>
      <c r="M28" s="498"/>
      <c r="N28" s="498"/>
      <c r="O28" s="498"/>
      <c r="P28" s="498"/>
      <c r="Q28" s="498"/>
      <c r="R28" s="498"/>
      <c r="S28" s="498"/>
      <c r="T28" s="498"/>
      <c r="U28" s="498"/>
      <c r="V28" s="498"/>
      <c r="W28" s="498"/>
      <c r="X28" s="498"/>
      <c r="Y28" s="498"/>
      <c r="Z28" s="498"/>
      <c r="AA28" s="498"/>
      <c r="AB28" s="498"/>
      <c r="AC28" s="498"/>
      <c r="AD28" s="498"/>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498"/>
      <c r="BD28" s="498"/>
      <c r="BE28" s="498"/>
      <c r="BF28" s="498"/>
      <c r="BG28" s="498"/>
      <c r="BH28" s="498"/>
      <c r="BI28" s="498"/>
      <c r="BJ28" s="498"/>
      <c r="BK28" s="498"/>
      <c r="BL28" s="498"/>
      <c r="BM28" s="498"/>
      <c r="BN28" s="498"/>
      <c r="BO28" s="498"/>
      <c r="BP28" s="498"/>
      <c r="BQ28" s="498"/>
      <c r="BR28" s="498"/>
      <c r="BS28" s="498"/>
      <c r="BT28" s="498"/>
      <c r="BU28" s="498"/>
      <c r="BV28" s="498"/>
      <c r="BW28" s="498"/>
      <c r="BX28" s="498"/>
      <c r="BY28" s="498"/>
      <c r="BZ28" s="498"/>
      <c r="CA28" s="498"/>
      <c r="CB28" s="498"/>
      <c r="CC28" s="498"/>
      <c r="CD28" s="498"/>
      <c r="CE28" s="498"/>
      <c r="CF28" s="498"/>
      <c r="CG28" s="498"/>
      <c r="CH28" s="498"/>
      <c r="CI28" s="498"/>
      <c r="CJ28" s="498"/>
      <c r="CK28" s="498"/>
      <c r="CL28" s="498"/>
      <c r="CM28" s="498"/>
      <c r="CN28" s="508"/>
      <c r="CO28" s="502"/>
      <c r="CP28" s="502"/>
      <c r="CQ28" s="502"/>
      <c r="CR28" s="502"/>
      <c r="CS28" s="502"/>
      <c r="CT28" s="502"/>
      <c r="CU28" s="503"/>
      <c r="CV28" s="499"/>
      <c r="CW28" s="499"/>
      <c r="CX28" s="499"/>
      <c r="CY28" s="499"/>
      <c r="CZ28" s="499"/>
      <c r="DA28" s="499"/>
      <c r="DB28" s="499"/>
      <c r="DC28" s="499"/>
      <c r="DD28" s="499"/>
      <c r="DE28" s="499"/>
      <c r="DF28" s="496"/>
      <c r="DG28" s="496"/>
      <c r="DH28" s="496"/>
      <c r="DI28" s="496"/>
      <c r="DJ28" s="496"/>
      <c r="DK28" s="496"/>
      <c r="DL28" s="496"/>
      <c r="DM28" s="496"/>
      <c r="DN28" s="496"/>
      <c r="DO28" s="496"/>
      <c r="DP28" s="496"/>
      <c r="DQ28" s="496"/>
      <c r="DR28" s="496"/>
      <c r="DS28" s="496"/>
      <c r="DT28" s="496"/>
      <c r="DU28" s="496"/>
      <c r="DV28" s="496"/>
      <c r="DW28" s="496"/>
      <c r="DX28" s="496"/>
      <c r="DY28" s="496"/>
      <c r="DZ28" s="496"/>
      <c r="EA28" s="496"/>
      <c r="EB28" s="496"/>
      <c r="EC28" s="496"/>
      <c r="ED28" s="496"/>
      <c r="EE28" s="496"/>
      <c r="EF28" s="496"/>
      <c r="EG28" s="496"/>
      <c r="EH28" s="496"/>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row>
    <row r="29" spans="1:161" s="48" customFormat="1" ht="24" customHeight="1" x14ac:dyDescent="0.2">
      <c r="A29" s="466" t="s">
        <v>185</v>
      </c>
      <c r="B29" s="466"/>
      <c r="C29" s="466"/>
      <c r="D29" s="466"/>
      <c r="E29" s="466"/>
      <c r="F29" s="466"/>
      <c r="G29" s="466"/>
      <c r="H29" s="467"/>
      <c r="I29" s="494" t="s">
        <v>107</v>
      </c>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70" t="s">
        <v>225</v>
      </c>
      <c r="CO29" s="466"/>
      <c r="CP29" s="466"/>
      <c r="CQ29" s="466"/>
      <c r="CR29" s="466"/>
      <c r="CS29" s="466"/>
      <c r="CT29" s="466"/>
      <c r="CU29" s="467"/>
      <c r="CV29" s="499" t="s">
        <v>34</v>
      </c>
      <c r="CW29" s="499"/>
      <c r="CX29" s="499"/>
      <c r="CY29" s="499"/>
      <c r="CZ29" s="499"/>
      <c r="DA29" s="499"/>
      <c r="DB29" s="499"/>
      <c r="DC29" s="499"/>
      <c r="DD29" s="499"/>
      <c r="DE29" s="499"/>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row>
    <row r="30" spans="1:161" s="48" customFormat="1" x14ac:dyDescent="0.2">
      <c r="A30" s="500"/>
      <c r="B30" s="500"/>
      <c r="C30" s="500"/>
      <c r="D30" s="500"/>
      <c r="E30" s="500"/>
      <c r="F30" s="500"/>
      <c r="G30" s="500"/>
      <c r="H30" s="501"/>
      <c r="I30" s="504" t="s">
        <v>106</v>
      </c>
      <c r="J30" s="505"/>
      <c r="K30" s="505"/>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6"/>
      <c r="CN30" s="507" t="s">
        <v>226</v>
      </c>
      <c r="CO30" s="500"/>
      <c r="CP30" s="500"/>
      <c r="CQ30" s="500"/>
      <c r="CR30" s="500"/>
      <c r="CS30" s="500"/>
      <c r="CT30" s="500"/>
      <c r="CU30" s="501"/>
      <c r="CV30" s="499"/>
      <c r="CW30" s="499"/>
      <c r="CX30" s="499"/>
      <c r="CY30" s="499"/>
      <c r="CZ30" s="499"/>
      <c r="DA30" s="499"/>
      <c r="DB30" s="499"/>
      <c r="DC30" s="499"/>
      <c r="DD30" s="499"/>
      <c r="DE30" s="499"/>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row>
    <row r="31" spans="1:161" s="48" customFormat="1" ht="12" thickBot="1" x14ac:dyDescent="0.25">
      <c r="A31" s="502"/>
      <c r="B31" s="502"/>
      <c r="C31" s="502"/>
      <c r="D31" s="502"/>
      <c r="E31" s="502"/>
      <c r="F31" s="502"/>
      <c r="G31" s="502"/>
      <c r="H31" s="503"/>
      <c r="I31" s="497"/>
      <c r="J31" s="498"/>
      <c r="K31" s="498"/>
      <c r="L31" s="498"/>
      <c r="M31" s="498"/>
      <c r="N31" s="498"/>
      <c r="O31" s="498"/>
      <c r="P31" s="498"/>
      <c r="Q31" s="498"/>
      <c r="R31" s="498"/>
      <c r="S31" s="498"/>
      <c r="T31" s="498"/>
      <c r="U31" s="498"/>
      <c r="V31" s="498"/>
      <c r="W31" s="498"/>
      <c r="X31" s="498"/>
      <c r="Y31" s="498"/>
      <c r="Z31" s="498"/>
      <c r="AA31" s="498"/>
      <c r="AB31" s="498"/>
      <c r="AC31" s="498"/>
      <c r="AD31" s="498"/>
      <c r="AE31" s="498"/>
      <c r="AF31" s="498"/>
      <c r="AG31" s="498"/>
      <c r="AH31" s="498"/>
      <c r="AI31" s="498"/>
      <c r="AJ31" s="498"/>
      <c r="AK31" s="498"/>
      <c r="AL31" s="498"/>
      <c r="AM31" s="498"/>
      <c r="AN31" s="498"/>
      <c r="AO31" s="498"/>
      <c r="AP31" s="498"/>
      <c r="AQ31" s="498"/>
      <c r="AR31" s="498"/>
      <c r="AS31" s="498"/>
      <c r="AT31" s="498"/>
      <c r="AU31" s="498"/>
      <c r="AV31" s="498"/>
      <c r="AW31" s="498"/>
      <c r="AX31" s="498"/>
      <c r="AY31" s="498"/>
      <c r="AZ31" s="498"/>
      <c r="BA31" s="498"/>
      <c r="BB31" s="498"/>
      <c r="BC31" s="498"/>
      <c r="BD31" s="498"/>
      <c r="BE31" s="498"/>
      <c r="BF31" s="498"/>
      <c r="BG31" s="498"/>
      <c r="BH31" s="498"/>
      <c r="BI31" s="498"/>
      <c r="BJ31" s="498"/>
      <c r="BK31" s="498"/>
      <c r="BL31" s="498"/>
      <c r="BM31" s="498"/>
      <c r="BN31" s="498"/>
      <c r="BO31" s="498"/>
      <c r="BP31" s="498"/>
      <c r="BQ31" s="498"/>
      <c r="BR31" s="498"/>
      <c r="BS31" s="498"/>
      <c r="BT31" s="498"/>
      <c r="BU31" s="498"/>
      <c r="BV31" s="498"/>
      <c r="BW31" s="498"/>
      <c r="BX31" s="498"/>
      <c r="BY31" s="498"/>
      <c r="BZ31" s="498"/>
      <c r="CA31" s="498"/>
      <c r="CB31" s="498"/>
      <c r="CC31" s="498"/>
      <c r="CD31" s="498"/>
      <c r="CE31" s="498"/>
      <c r="CF31" s="498"/>
      <c r="CG31" s="498"/>
      <c r="CH31" s="498"/>
      <c r="CI31" s="498"/>
      <c r="CJ31" s="498"/>
      <c r="CK31" s="498"/>
      <c r="CL31" s="498"/>
      <c r="CM31" s="498"/>
      <c r="CN31" s="511"/>
      <c r="CO31" s="512"/>
      <c r="CP31" s="512"/>
      <c r="CQ31" s="512"/>
      <c r="CR31" s="512"/>
      <c r="CS31" s="512"/>
      <c r="CT31" s="512"/>
      <c r="CU31" s="513"/>
      <c r="CV31" s="499"/>
      <c r="CW31" s="499"/>
      <c r="CX31" s="499"/>
      <c r="CY31" s="499"/>
      <c r="CZ31" s="499"/>
      <c r="DA31" s="499"/>
      <c r="DB31" s="499"/>
      <c r="DC31" s="499"/>
      <c r="DD31" s="499"/>
      <c r="DE31" s="499"/>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row>
    <row r="33" spans="1:96" x14ac:dyDescent="0.2">
      <c r="I33" s="33" t="s">
        <v>108</v>
      </c>
    </row>
    <row r="34" spans="1:96" x14ac:dyDescent="0.2">
      <c r="I34" s="33" t="s">
        <v>167</v>
      </c>
      <c r="AQ34" s="509"/>
      <c r="AR34" s="509"/>
      <c r="AS34" s="509"/>
      <c r="AT34" s="509"/>
      <c r="AU34" s="509"/>
      <c r="AV34" s="509"/>
      <c r="AW34" s="509"/>
      <c r="AX34" s="509"/>
      <c r="AY34" s="509"/>
      <c r="AZ34" s="509"/>
      <c r="BA34" s="509"/>
      <c r="BB34" s="509"/>
      <c r="BC34" s="509"/>
      <c r="BD34" s="509"/>
      <c r="BE34" s="509"/>
      <c r="BF34" s="509"/>
      <c r="BG34" s="509"/>
      <c r="BH34" s="509"/>
      <c r="BK34" s="509"/>
      <c r="BL34" s="509"/>
      <c r="BM34" s="509"/>
      <c r="BN34" s="509"/>
      <c r="BO34" s="509"/>
      <c r="BP34" s="509"/>
      <c r="BQ34" s="509"/>
      <c r="BR34" s="509"/>
      <c r="BS34" s="509"/>
      <c r="BT34" s="509"/>
      <c r="BU34" s="509"/>
      <c r="BV34" s="509"/>
      <c r="BY34" s="509"/>
      <c r="BZ34" s="509"/>
      <c r="CA34" s="509"/>
      <c r="CB34" s="509"/>
      <c r="CC34" s="509"/>
      <c r="CD34" s="509"/>
      <c r="CE34" s="509"/>
      <c r="CF34" s="509"/>
      <c r="CG34" s="509"/>
      <c r="CH34" s="509"/>
      <c r="CI34" s="509"/>
      <c r="CJ34" s="509"/>
      <c r="CK34" s="509"/>
      <c r="CL34" s="509"/>
      <c r="CM34" s="509"/>
      <c r="CN34" s="509"/>
      <c r="CO34" s="509"/>
      <c r="CP34" s="509"/>
      <c r="CQ34" s="509"/>
      <c r="CR34" s="509"/>
    </row>
    <row r="35" spans="1:96" s="34" customFormat="1" ht="8.25" x14ac:dyDescent="0.15">
      <c r="AQ35" s="510" t="s">
        <v>168</v>
      </c>
      <c r="AR35" s="510"/>
      <c r="AS35" s="510"/>
      <c r="AT35" s="510"/>
      <c r="AU35" s="510"/>
      <c r="AV35" s="510"/>
      <c r="AW35" s="510"/>
      <c r="AX35" s="510"/>
      <c r="AY35" s="510"/>
      <c r="AZ35" s="510"/>
      <c r="BA35" s="510"/>
      <c r="BB35" s="510"/>
      <c r="BC35" s="510"/>
      <c r="BD35" s="510"/>
      <c r="BE35" s="510"/>
      <c r="BF35" s="510"/>
      <c r="BG35" s="510"/>
      <c r="BH35" s="510"/>
      <c r="BK35" s="510" t="s">
        <v>4</v>
      </c>
      <c r="BL35" s="510"/>
      <c r="BM35" s="510"/>
      <c r="BN35" s="510"/>
      <c r="BO35" s="510"/>
      <c r="BP35" s="510"/>
      <c r="BQ35" s="510"/>
      <c r="BR35" s="510"/>
      <c r="BS35" s="510"/>
      <c r="BT35" s="510"/>
      <c r="BU35" s="510"/>
      <c r="BV35" s="510"/>
      <c r="BY35" s="510" t="s">
        <v>5</v>
      </c>
      <c r="BZ35" s="510"/>
      <c r="CA35" s="510"/>
      <c r="CB35" s="510"/>
      <c r="CC35" s="510"/>
      <c r="CD35" s="510"/>
      <c r="CE35" s="510"/>
      <c r="CF35" s="510"/>
      <c r="CG35" s="510"/>
      <c r="CH35" s="510"/>
      <c r="CI35" s="510"/>
      <c r="CJ35" s="510"/>
      <c r="CK35" s="510"/>
      <c r="CL35" s="510"/>
      <c r="CM35" s="510"/>
      <c r="CN35" s="510"/>
      <c r="CO35" s="510"/>
      <c r="CP35" s="510"/>
      <c r="CQ35" s="510"/>
      <c r="CR35" s="510"/>
    </row>
    <row r="36" spans="1:96" s="34" customFormat="1" ht="3" customHeight="1" x14ac:dyDescent="0.15">
      <c r="AQ36" s="35"/>
      <c r="AR36" s="35"/>
      <c r="AS36" s="35"/>
      <c r="AT36" s="35"/>
      <c r="AU36" s="35"/>
      <c r="AV36" s="35"/>
      <c r="AW36" s="35"/>
      <c r="AX36" s="35"/>
      <c r="AY36" s="35"/>
      <c r="AZ36" s="35"/>
      <c r="BA36" s="35"/>
      <c r="BB36" s="35"/>
      <c r="BC36" s="35"/>
      <c r="BD36" s="35"/>
      <c r="BE36" s="35"/>
      <c r="BF36" s="35"/>
      <c r="BG36" s="35"/>
      <c r="BH36" s="35"/>
      <c r="BK36" s="35"/>
      <c r="BL36" s="35"/>
      <c r="BM36" s="35"/>
      <c r="BN36" s="35"/>
      <c r="BO36" s="35"/>
      <c r="BP36" s="35"/>
      <c r="BQ36" s="35"/>
      <c r="BR36" s="35"/>
      <c r="BS36" s="35"/>
      <c r="BT36" s="35"/>
      <c r="BU36" s="35"/>
      <c r="BV36" s="35"/>
      <c r="BY36" s="35"/>
      <c r="BZ36" s="35"/>
      <c r="CA36" s="35"/>
      <c r="CB36" s="35"/>
      <c r="CC36" s="35"/>
      <c r="CD36" s="35"/>
      <c r="CE36" s="35"/>
      <c r="CF36" s="35"/>
      <c r="CG36" s="35"/>
      <c r="CH36" s="35"/>
      <c r="CI36" s="35"/>
      <c r="CJ36" s="35"/>
      <c r="CK36" s="35"/>
      <c r="CL36" s="35"/>
      <c r="CM36" s="35"/>
      <c r="CN36" s="35"/>
      <c r="CO36" s="35"/>
      <c r="CP36" s="35"/>
      <c r="CQ36" s="35"/>
      <c r="CR36" s="35"/>
    </row>
    <row r="37" spans="1:96" x14ac:dyDescent="0.2">
      <c r="I37" s="33" t="s">
        <v>169</v>
      </c>
      <c r="AM37" s="509"/>
      <c r="AN37" s="509"/>
      <c r="AO37" s="509"/>
      <c r="AP37" s="509"/>
      <c r="AQ37" s="509"/>
      <c r="AR37" s="509"/>
      <c r="AS37" s="509"/>
      <c r="AT37" s="509"/>
      <c r="AU37" s="509"/>
      <c r="AV37" s="509"/>
      <c r="AW37" s="509"/>
      <c r="AX37" s="509"/>
      <c r="AY37" s="509"/>
      <c r="AZ37" s="509"/>
      <c r="BA37" s="509"/>
      <c r="BB37" s="509"/>
      <c r="BC37" s="509"/>
      <c r="BD37" s="509"/>
      <c r="BG37" s="509"/>
      <c r="BH37" s="509"/>
      <c r="BI37" s="509"/>
      <c r="BJ37" s="509"/>
      <c r="BK37" s="509"/>
      <c r="BL37" s="509"/>
      <c r="BM37" s="509"/>
      <c r="BN37" s="509"/>
      <c r="BO37" s="509"/>
      <c r="BP37" s="509"/>
      <c r="BQ37" s="509"/>
      <c r="BR37" s="509"/>
      <c r="BS37" s="509"/>
      <c r="BT37" s="509"/>
      <c r="BU37" s="509"/>
      <c r="BV37" s="509"/>
      <c r="BW37" s="509"/>
      <c r="BX37" s="509"/>
      <c r="CA37" s="514"/>
      <c r="CB37" s="514"/>
      <c r="CC37" s="514"/>
      <c r="CD37" s="514"/>
      <c r="CE37" s="514"/>
      <c r="CF37" s="514"/>
      <c r="CG37" s="514"/>
      <c r="CH37" s="514"/>
      <c r="CI37" s="514"/>
      <c r="CJ37" s="514"/>
      <c r="CK37" s="514"/>
      <c r="CL37" s="514"/>
      <c r="CM37" s="514"/>
      <c r="CN37" s="514"/>
      <c r="CO37" s="514"/>
      <c r="CP37" s="514"/>
      <c r="CQ37" s="514"/>
      <c r="CR37" s="514"/>
    </row>
    <row r="38" spans="1:96" s="34" customFormat="1" ht="8.25" x14ac:dyDescent="0.15">
      <c r="AM38" s="510" t="s">
        <v>168</v>
      </c>
      <c r="AN38" s="510"/>
      <c r="AO38" s="510"/>
      <c r="AP38" s="510"/>
      <c r="AQ38" s="510"/>
      <c r="AR38" s="510"/>
      <c r="AS38" s="510"/>
      <c r="AT38" s="510"/>
      <c r="AU38" s="510"/>
      <c r="AV38" s="510"/>
      <c r="AW38" s="510"/>
      <c r="AX38" s="510"/>
      <c r="AY38" s="510"/>
      <c r="AZ38" s="510"/>
      <c r="BA38" s="510"/>
      <c r="BB38" s="510"/>
      <c r="BC38" s="510"/>
      <c r="BD38" s="510"/>
      <c r="BG38" s="510" t="s">
        <v>170</v>
      </c>
      <c r="BH38" s="510"/>
      <c r="BI38" s="510"/>
      <c r="BJ38" s="510"/>
      <c r="BK38" s="510"/>
      <c r="BL38" s="510"/>
      <c r="BM38" s="510"/>
      <c r="BN38" s="510"/>
      <c r="BO38" s="510"/>
      <c r="BP38" s="510"/>
      <c r="BQ38" s="510"/>
      <c r="BR38" s="510"/>
      <c r="BS38" s="510"/>
      <c r="BT38" s="510"/>
      <c r="BU38" s="510"/>
      <c r="BV38" s="510"/>
      <c r="BW38" s="510"/>
      <c r="BX38" s="510"/>
      <c r="CA38" s="510" t="s">
        <v>171</v>
      </c>
      <c r="CB38" s="510"/>
      <c r="CC38" s="510"/>
      <c r="CD38" s="510"/>
      <c r="CE38" s="510"/>
      <c r="CF38" s="510"/>
      <c r="CG38" s="510"/>
      <c r="CH38" s="510"/>
      <c r="CI38" s="510"/>
      <c r="CJ38" s="510"/>
      <c r="CK38" s="510"/>
      <c r="CL38" s="510"/>
      <c r="CM38" s="510"/>
      <c r="CN38" s="510"/>
      <c r="CO38" s="510"/>
      <c r="CP38" s="510"/>
      <c r="CQ38" s="510"/>
      <c r="CR38" s="510"/>
    </row>
    <row r="39" spans="1:96" s="34" customFormat="1" ht="3" customHeight="1" x14ac:dyDescent="0.15">
      <c r="AM39" s="35"/>
      <c r="AN39" s="35"/>
      <c r="AO39" s="35"/>
      <c r="AP39" s="35"/>
      <c r="AQ39" s="35"/>
      <c r="AR39" s="35"/>
      <c r="AS39" s="35"/>
      <c r="AT39" s="35"/>
      <c r="AU39" s="35"/>
      <c r="AV39" s="35"/>
      <c r="AW39" s="35"/>
      <c r="AX39" s="35"/>
      <c r="AY39" s="35"/>
      <c r="AZ39" s="35"/>
      <c r="BA39" s="35"/>
      <c r="BB39" s="35"/>
      <c r="BC39" s="35"/>
      <c r="BD39" s="35"/>
      <c r="BG39" s="35"/>
      <c r="BH39" s="35"/>
      <c r="BI39" s="35"/>
      <c r="BJ39" s="35"/>
      <c r="BK39" s="35"/>
      <c r="BL39" s="35"/>
      <c r="BM39" s="35"/>
      <c r="BN39" s="35"/>
      <c r="BO39" s="35"/>
      <c r="BP39" s="35"/>
      <c r="BQ39" s="35"/>
      <c r="BR39" s="35"/>
      <c r="BS39" s="35"/>
      <c r="BT39" s="35"/>
      <c r="BU39" s="35"/>
      <c r="BV39" s="35"/>
      <c r="BW39" s="35"/>
      <c r="BX39" s="35"/>
      <c r="CA39" s="35"/>
      <c r="CB39" s="35"/>
      <c r="CC39" s="35"/>
      <c r="CD39" s="35"/>
      <c r="CE39" s="35"/>
      <c r="CF39" s="35"/>
      <c r="CG39" s="35"/>
      <c r="CH39" s="35"/>
      <c r="CI39" s="35"/>
      <c r="CJ39" s="35"/>
      <c r="CK39" s="35"/>
      <c r="CL39" s="35"/>
      <c r="CM39" s="35"/>
      <c r="CN39" s="35"/>
      <c r="CO39" s="35"/>
      <c r="CP39" s="35"/>
      <c r="CQ39" s="35"/>
      <c r="CR39" s="35"/>
    </row>
    <row r="40" spans="1:96" x14ac:dyDescent="0.2">
      <c r="I40" s="516" t="s">
        <v>172</v>
      </c>
      <c r="J40" s="516"/>
      <c r="K40" s="514"/>
      <c r="L40" s="514"/>
      <c r="M40" s="514"/>
      <c r="N40" s="515" t="s">
        <v>172</v>
      </c>
      <c r="O40" s="515"/>
      <c r="Q40" s="514"/>
      <c r="R40" s="514"/>
      <c r="S40" s="514"/>
      <c r="T40" s="514"/>
      <c r="U40" s="514"/>
      <c r="V40" s="514"/>
      <c r="W40" s="514"/>
      <c r="X40" s="514"/>
      <c r="Y40" s="514"/>
      <c r="Z40" s="514"/>
      <c r="AA40" s="514"/>
      <c r="AB40" s="514"/>
      <c r="AC40" s="514"/>
      <c r="AD40" s="514"/>
      <c r="AE40" s="514"/>
      <c r="AF40" s="516">
        <v>20</v>
      </c>
      <c r="AG40" s="516"/>
      <c r="AH40" s="516"/>
      <c r="AI40" s="517"/>
      <c r="AJ40" s="517"/>
      <c r="AK40" s="517"/>
      <c r="AL40" s="33" t="s">
        <v>173</v>
      </c>
    </row>
    <row r="41" spans="1:96" ht="12" thickBot="1" x14ac:dyDescent="0.25"/>
    <row r="42" spans="1:96" ht="3" customHeight="1" x14ac:dyDescent="0.2">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c r="BG42" s="36"/>
      <c r="BH42" s="36"/>
      <c r="BI42" s="36"/>
      <c r="BJ42" s="36"/>
      <c r="BK42" s="36"/>
      <c r="BL42" s="36"/>
      <c r="BM42" s="36"/>
      <c r="BN42" s="36"/>
      <c r="BO42" s="36"/>
      <c r="BP42" s="36"/>
      <c r="BQ42" s="36"/>
      <c r="BR42" s="36"/>
      <c r="BS42" s="36"/>
      <c r="BT42" s="36"/>
      <c r="BU42" s="36"/>
      <c r="BV42" s="36"/>
      <c r="BW42" s="36"/>
      <c r="BX42" s="36"/>
      <c r="BY42" s="36"/>
      <c r="BZ42" s="36"/>
      <c r="CA42" s="36"/>
      <c r="CB42" s="36"/>
      <c r="CC42" s="36"/>
      <c r="CD42" s="36"/>
      <c r="CE42" s="36"/>
      <c r="CF42" s="36"/>
      <c r="CG42" s="36"/>
      <c r="CH42" s="36"/>
      <c r="CI42" s="36"/>
      <c r="CJ42" s="36"/>
      <c r="CK42" s="36"/>
      <c r="CL42" s="36"/>
      <c r="CM42" s="37"/>
    </row>
    <row r="43" spans="1:96" x14ac:dyDescent="0.2">
      <c r="A43" s="38" t="s">
        <v>109</v>
      </c>
      <c r="CM43" s="39"/>
    </row>
    <row r="44" spans="1:96" x14ac:dyDescent="0.2">
      <c r="A44" s="524"/>
      <c r="B44" s="509"/>
      <c r="C44" s="509"/>
      <c r="D44" s="509"/>
      <c r="E44" s="509"/>
      <c r="F44" s="509"/>
      <c r="G44" s="509"/>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BT44" s="509"/>
      <c r="BU44" s="509"/>
      <c r="BV44" s="509"/>
      <c r="BW44" s="509"/>
      <c r="BX44" s="509"/>
      <c r="BY44" s="509"/>
      <c r="BZ44" s="509"/>
      <c r="CA44" s="509"/>
      <c r="CB44" s="509"/>
      <c r="CC44" s="509"/>
      <c r="CD44" s="509"/>
      <c r="CE44" s="509"/>
      <c r="CF44" s="509"/>
      <c r="CG44" s="509"/>
      <c r="CH44" s="509"/>
      <c r="CI44" s="509"/>
      <c r="CJ44" s="509"/>
      <c r="CK44" s="509"/>
      <c r="CL44" s="509"/>
      <c r="CM44" s="525"/>
    </row>
    <row r="45" spans="1:96" s="34" customFormat="1" ht="8.25" x14ac:dyDescent="0.15">
      <c r="A45" s="526" t="s">
        <v>174</v>
      </c>
      <c r="B45" s="510"/>
      <c r="C45" s="510"/>
      <c r="D45" s="510"/>
      <c r="E45" s="510"/>
      <c r="F45" s="510"/>
      <c r="G45" s="510"/>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c r="BB45" s="510"/>
      <c r="BC45" s="510"/>
      <c r="BD45" s="510"/>
      <c r="BE45" s="510"/>
      <c r="BF45" s="510"/>
      <c r="BG45" s="510"/>
      <c r="BH45" s="510"/>
      <c r="BI45" s="510"/>
      <c r="BJ45" s="510"/>
      <c r="BK45" s="510"/>
      <c r="BL45" s="510"/>
      <c r="BM45" s="510"/>
      <c r="BN45" s="510"/>
      <c r="BO45" s="510"/>
      <c r="BP45" s="510"/>
      <c r="BQ45" s="510"/>
      <c r="BR45" s="510"/>
      <c r="BS45" s="510"/>
      <c r="BT45" s="510"/>
      <c r="BU45" s="510"/>
      <c r="BV45" s="510"/>
      <c r="BW45" s="510"/>
      <c r="BX45" s="510"/>
      <c r="BY45" s="510"/>
      <c r="BZ45" s="510"/>
      <c r="CA45" s="510"/>
      <c r="CB45" s="510"/>
      <c r="CC45" s="510"/>
      <c r="CD45" s="510"/>
      <c r="CE45" s="510"/>
      <c r="CF45" s="510"/>
      <c r="CG45" s="510"/>
      <c r="CH45" s="510"/>
      <c r="CI45" s="510"/>
      <c r="CJ45" s="510"/>
      <c r="CK45" s="510"/>
      <c r="CL45" s="510"/>
      <c r="CM45" s="527"/>
    </row>
    <row r="46" spans="1:96" s="34" customFormat="1" ht="6" customHeight="1" x14ac:dyDescent="0.15">
      <c r="A46" s="40"/>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41"/>
    </row>
    <row r="47" spans="1:96" x14ac:dyDescent="0.2">
      <c r="A47" s="524"/>
      <c r="B47" s="509"/>
      <c r="C47" s="509"/>
      <c r="D47" s="509"/>
      <c r="E47" s="509"/>
      <c r="F47" s="509"/>
      <c r="G47" s="509"/>
      <c r="H47" s="509"/>
      <c r="I47" s="509"/>
      <c r="J47" s="509"/>
      <c r="K47" s="509"/>
      <c r="L47" s="509"/>
      <c r="M47" s="509"/>
      <c r="N47" s="509"/>
      <c r="O47" s="509"/>
      <c r="P47" s="509"/>
      <c r="Q47" s="509"/>
      <c r="R47" s="509"/>
      <c r="S47" s="509"/>
      <c r="T47" s="509"/>
      <c r="U47" s="509"/>
      <c r="V47" s="509"/>
      <c r="W47" s="509"/>
      <c r="X47" s="509"/>
      <c r="Y47" s="509"/>
      <c r="AH47" s="509"/>
      <c r="AI47" s="509"/>
      <c r="AJ47" s="509"/>
      <c r="AK47" s="509"/>
      <c r="AL47" s="509"/>
      <c r="AM47" s="509"/>
      <c r="AN47" s="509"/>
      <c r="AO47" s="509"/>
      <c r="AP47" s="509"/>
      <c r="AQ47" s="509"/>
      <c r="AR47" s="509"/>
      <c r="AS47" s="509"/>
      <c r="AT47" s="509"/>
      <c r="AU47" s="509"/>
      <c r="AV47" s="509"/>
      <c r="AW47" s="509"/>
      <c r="AX47" s="509"/>
      <c r="AY47" s="509"/>
      <c r="AZ47" s="509"/>
      <c r="BA47" s="509"/>
      <c r="BB47" s="509"/>
      <c r="BC47" s="509"/>
      <c r="BD47" s="509"/>
      <c r="BE47" s="509"/>
      <c r="BF47" s="509"/>
      <c r="BG47" s="509"/>
      <c r="BH47" s="509"/>
      <c r="BI47" s="509"/>
      <c r="BJ47" s="509"/>
      <c r="BK47" s="509"/>
      <c r="BL47" s="509"/>
      <c r="BM47" s="509"/>
      <c r="BN47" s="509"/>
      <c r="BO47" s="509"/>
      <c r="BP47" s="509"/>
      <c r="BQ47" s="509"/>
      <c r="BR47" s="509"/>
      <c r="BS47" s="509"/>
      <c r="BT47" s="509"/>
      <c r="BU47" s="509"/>
      <c r="BV47" s="509"/>
      <c r="BW47" s="509"/>
      <c r="BX47" s="509"/>
      <c r="BY47" s="509"/>
      <c r="BZ47" s="509"/>
      <c r="CA47" s="509"/>
      <c r="CB47" s="509"/>
      <c r="CC47" s="509"/>
      <c r="CD47" s="509"/>
      <c r="CE47" s="509"/>
      <c r="CF47" s="509"/>
      <c r="CG47" s="509"/>
      <c r="CH47" s="509"/>
      <c r="CI47" s="509"/>
      <c r="CJ47" s="509"/>
      <c r="CK47" s="509"/>
      <c r="CL47" s="509"/>
      <c r="CM47" s="525"/>
    </row>
    <row r="48" spans="1:96" s="34" customFormat="1" ht="8.25" x14ac:dyDescent="0.15">
      <c r="A48" s="526" t="s">
        <v>4</v>
      </c>
      <c r="B48" s="510"/>
      <c r="C48" s="510"/>
      <c r="D48" s="510"/>
      <c r="E48" s="510"/>
      <c r="F48" s="510"/>
      <c r="G48" s="510"/>
      <c r="H48" s="510"/>
      <c r="I48" s="510"/>
      <c r="J48" s="510"/>
      <c r="K48" s="510"/>
      <c r="L48" s="510"/>
      <c r="M48" s="510"/>
      <c r="N48" s="510"/>
      <c r="O48" s="510"/>
      <c r="P48" s="510"/>
      <c r="Q48" s="510"/>
      <c r="R48" s="510"/>
      <c r="S48" s="510"/>
      <c r="T48" s="510"/>
      <c r="U48" s="510"/>
      <c r="V48" s="510"/>
      <c r="W48" s="510"/>
      <c r="X48" s="510"/>
      <c r="Y48" s="510"/>
      <c r="AH48" s="510" t="s">
        <v>5</v>
      </c>
      <c r="AI48" s="510"/>
      <c r="AJ48" s="510"/>
      <c r="AK48" s="510"/>
      <c r="AL48" s="510"/>
      <c r="AM48" s="510"/>
      <c r="AN48" s="510"/>
      <c r="AO48" s="510"/>
      <c r="AP48" s="510"/>
      <c r="AQ48" s="510"/>
      <c r="AR48" s="510"/>
      <c r="AS48" s="510"/>
      <c r="AT48" s="510"/>
      <c r="AU48" s="510"/>
      <c r="AV48" s="510"/>
      <c r="AW48" s="510"/>
      <c r="AX48" s="510"/>
      <c r="AY48" s="510"/>
      <c r="AZ48" s="510"/>
      <c r="BA48" s="510"/>
      <c r="BB48" s="510"/>
      <c r="BC48" s="510"/>
      <c r="BD48" s="510"/>
      <c r="BE48" s="510"/>
      <c r="BF48" s="510"/>
      <c r="BG48" s="510"/>
      <c r="BH48" s="510"/>
      <c r="BI48" s="510"/>
      <c r="BJ48" s="510"/>
      <c r="BK48" s="510"/>
      <c r="BL48" s="510"/>
      <c r="BM48" s="510"/>
      <c r="BN48" s="510"/>
      <c r="BO48" s="510"/>
      <c r="BP48" s="510"/>
      <c r="BQ48" s="510"/>
      <c r="BR48" s="510"/>
      <c r="BS48" s="510"/>
      <c r="BT48" s="510"/>
      <c r="BU48" s="510"/>
      <c r="BV48" s="510"/>
      <c r="BW48" s="510"/>
      <c r="BX48" s="510"/>
      <c r="BY48" s="510"/>
      <c r="BZ48" s="510"/>
      <c r="CA48" s="510"/>
      <c r="CB48" s="510"/>
      <c r="CC48" s="510"/>
      <c r="CD48" s="510"/>
      <c r="CE48" s="510"/>
      <c r="CF48" s="510"/>
      <c r="CG48" s="510"/>
      <c r="CH48" s="510"/>
      <c r="CI48" s="510"/>
      <c r="CJ48" s="510"/>
      <c r="CK48" s="510"/>
      <c r="CL48" s="510"/>
      <c r="CM48" s="527"/>
    </row>
    <row r="49" spans="1:161" x14ac:dyDescent="0.2">
      <c r="A49" s="38"/>
      <c r="CM49" s="39"/>
    </row>
    <row r="50" spans="1:161" x14ac:dyDescent="0.2">
      <c r="A50" s="523" t="s">
        <v>172</v>
      </c>
      <c r="B50" s="516"/>
      <c r="C50" s="514"/>
      <c r="D50" s="514"/>
      <c r="E50" s="514"/>
      <c r="F50" s="515" t="s">
        <v>172</v>
      </c>
      <c r="G50" s="515"/>
      <c r="I50" s="514"/>
      <c r="J50" s="514"/>
      <c r="K50" s="514"/>
      <c r="L50" s="514"/>
      <c r="M50" s="514"/>
      <c r="N50" s="514"/>
      <c r="O50" s="514"/>
      <c r="P50" s="514"/>
      <c r="Q50" s="514"/>
      <c r="R50" s="514"/>
      <c r="S50" s="514"/>
      <c r="T50" s="514"/>
      <c r="U50" s="514"/>
      <c r="V50" s="514"/>
      <c r="W50" s="514"/>
      <c r="X50" s="516">
        <v>20</v>
      </c>
      <c r="Y50" s="516"/>
      <c r="Z50" s="516"/>
      <c r="AA50" s="517"/>
      <c r="AB50" s="517"/>
      <c r="AC50" s="517"/>
      <c r="AD50" s="33" t="s">
        <v>173</v>
      </c>
      <c r="CM50" s="39"/>
    </row>
    <row r="51" spans="1:161" ht="3" customHeight="1" thickBot="1" x14ac:dyDescent="0.25">
      <c r="A51" s="42"/>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3"/>
      <c r="AY51" s="43"/>
      <c r="AZ51" s="43"/>
      <c r="BA51" s="43"/>
      <c r="BB51" s="43"/>
      <c r="BC51" s="43"/>
      <c r="BD51" s="43"/>
      <c r="BE51" s="43"/>
      <c r="BF51" s="43"/>
      <c r="BG51" s="43"/>
      <c r="BH51" s="43"/>
      <c r="BI51" s="43"/>
      <c r="BJ51" s="43"/>
      <c r="BK51" s="43"/>
      <c r="BL51" s="43"/>
      <c r="BM51" s="43"/>
      <c r="BN51" s="43"/>
      <c r="BO51" s="43"/>
      <c r="BP51" s="43"/>
      <c r="BQ51" s="43"/>
      <c r="BR51" s="43"/>
      <c r="BS51" s="43"/>
      <c r="BT51" s="43"/>
      <c r="BU51" s="43"/>
      <c r="BV51" s="43"/>
      <c r="BW51" s="43"/>
      <c r="BX51" s="43"/>
      <c r="BY51" s="43"/>
      <c r="BZ51" s="43"/>
      <c r="CA51" s="43"/>
      <c r="CB51" s="43"/>
      <c r="CC51" s="43"/>
      <c r="CD51" s="43"/>
      <c r="CE51" s="43"/>
      <c r="CF51" s="43"/>
      <c r="CG51" s="43"/>
      <c r="CH51" s="43"/>
      <c r="CI51" s="43"/>
      <c r="CJ51" s="43"/>
      <c r="CK51" s="43"/>
      <c r="CL51" s="43"/>
      <c r="CM51" s="44"/>
    </row>
    <row r="52" spans="1:161" x14ac:dyDescent="0.2">
      <c r="A52" s="45"/>
      <c r="B52" s="45"/>
      <c r="C52" s="45"/>
      <c r="D52" s="45"/>
      <c r="E52" s="45"/>
      <c r="F52" s="45"/>
      <c r="G52" s="45"/>
      <c r="H52" s="45"/>
      <c r="I52" s="45"/>
      <c r="J52" s="45"/>
      <c r="K52" s="45"/>
      <c r="L52" s="45"/>
      <c r="M52" s="45"/>
      <c r="N52" s="45"/>
      <c r="O52" s="45"/>
      <c r="P52" s="45"/>
      <c r="Q52" s="45"/>
      <c r="R52" s="45"/>
      <c r="S52" s="45"/>
      <c r="T52" s="45"/>
      <c r="U52" s="45"/>
      <c r="V52" s="45"/>
      <c r="W52" s="45"/>
      <c r="X52" s="45"/>
      <c r="Y52" s="45"/>
    </row>
    <row r="53" spans="1:161" s="47" customFormat="1" ht="12" customHeight="1" x14ac:dyDescent="0.2">
      <c r="A53" s="46" t="s">
        <v>227</v>
      </c>
    </row>
    <row r="54" spans="1:161" s="47" customFormat="1" ht="40.5" customHeight="1" x14ac:dyDescent="0.2">
      <c r="A54" s="518" t="s">
        <v>228</v>
      </c>
      <c r="B54" s="519"/>
      <c r="C54" s="519"/>
      <c r="D54" s="519"/>
      <c r="E54" s="519"/>
      <c r="F54" s="519"/>
      <c r="G54" s="519"/>
      <c r="H54" s="519"/>
      <c r="I54" s="519"/>
      <c r="J54" s="519"/>
      <c r="K54" s="519"/>
      <c r="L54" s="519"/>
      <c r="M54" s="519"/>
      <c r="N54" s="519"/>
      <c r="O54" s="519"/>
      <c r="P54" s="519"/>
      <c r="Q54" s="519"/>
      <c r="R54" s="519"/>
      <c r="S54" s="519"/>
      <c r="T54" s="519"/>
      <c r="U54" s="519"/>
      <c r="V54" s="519"/>
      <c r="W54" s="519"/>
      <c r="X54" s="519"/>
      <c r="Y54" s="519"/>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519"/>
      <c r="BV54" s="519"/>
      <c r="BW54" s="519"/>
      <c r="BX54" s="519"/>
      <c r="BY54" s="519"/>
      <c r="BZ54" s="519"/>
      <c r="CA54" s="519"/>
      <c r="CB54" s="519"/>
      <c r="CC54" s="519"/>
      <c r="CD54" s="519"/>
      <c r="CE54" s="519"/>
      <c r="CF54" s="519"/>
      <c r="CG54" s="519"/>
      <c r="CH54" s="519"/>
      <c r="CI54" s="519"/>
      <c r="CJ54" s="519"/>
      <c r="CK54" s="519"/>
      <c r="CL54" s="519"/>
      <c r="CM54" s="519"/>
      <c r="CN54" s="519"/>
      <c r="CO54" s="519"/>
      <c r="CP54" s="519"/>
      <c r="CQ54" s="519"/>
      <c r="CR54" s="519"/>
      <c r="CS54" s="519"/>
      <c r="CT54" s="519"/>
      <c r="CU54" s="519"/>
      <c r="CV54" s="519"/>
      <c r="CW54" s="519"/>
      <c r="CX54" s="519"/>
      <c r="CY54" s="519"/>
      <c r="CZ54" s="519"/>
      <c r="DA54" s="519"/>
      <c r="DB54" s="519"/>
      <c r="DC54" s="519"/>
      <c r="DD54" s="519"/>
      <c r="DE54" s="519"/>
      <c r="DF54" s="519"/>
      <c r="DG54" s="519"/>
      <c r="DH54" s="519"/>
      <c r="DI54" s="519"/>
      <c r="DJ54" s="519"/>
      <c r="DK54" s="519"/>
      <c r="DL54" s="519"/>
      <c r="DM54" s="519"/>
      <c r="DN54" s="519"/>
      <c r="DO54" s="519"/>
      <c r="DP54" s="519"/>
      <c r="DQ54" s="519"/>
      <c r="DR54" s="519"/>
      <c r="DS54" s="519"/>
      <c r="DT54" s="519"/>
      <c r="DU54" s="519"/>
      <c r="DV54" s="519"/>
      <c r="DW54" s="519"/>
      <c r="DX54" s="519"/>
      <c r="DY54" s="519"/>
      <c r="DZ54" s="519"/>
      <c r="EA54" s="519"/>
      <c r="EB54" s="519"/>
      <c r="EC54" s="519"/>
      <c r="ED54" s="519"/>
      <c r="EE54" s="519"/>
      <c r="EF54" s="519"/>
      <c r="EG54" s="519"/>
      <c r="EH54" s="519"/>
      <c r="EI54" s="519"/>
      <c r="EJ54" s="519"/>
      <c r="EK54" s="519"/>
      <c r="EL54" s="519"/>
      <c r="EM54" s="519"/>
      <c r="EN54" s="519"/>
      <c r="EO54" s="519"/>
      <c r="EP54" s="519"/>
      <c r="EQ54" s="519"/>
      <c r="ER54" s="519"/>
      <c r="ES54" s="519"/>
      <c r="ET54" s="519"/>
      <c r="EU54" s="519"/>
      <c r="EV54" s="519"/>
      <c r="EW54" s="519"/>
      <c r="EX54" s="519"/>
      <c r="EY54" s="519"/>
      <c r="EZ54" s="519"/>
      <c r="FA54" s="519"/>
      <c r="FB54" s="519"/>
      <c r="FC54" s="519"/>
      <c r="FD54" s="519"/>
      <c r="FE54" s="519"/>
    </row>
    <row r="55" spans="1:161" s="47" customFormat="1" ht="21" customHeight="1" x14ac:dyDescent="0.2">
      <c r="A55" s="520" t="s">
        <v>229</v>
      </c>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c r="AE55" s="520"/>
      <c r="AF55" s="520"/>
      <c r="AG55" s="520"/>
      <c r="AH55" s="520"/>
      <c r="AI55" s="520"/>
      <c r="AJ55" s="520"/>
      <c r="AK55" s="520"/>
      <c r="AL55" s="520"/>
      <c r="AM55" s="520"/>
      <c r="AN55" s="520"/>
      <c r="AO55" s="520"/>
      <c r="AP55" s="520"/>
      <c r="AQ55" s="520"/>
      <c r="AR55" s="520"/>
      <c r="AS55" s="520"/>
      <c r="AT55" s="520"/>
      <c r="AU55" s="520"/>
      <c r="AV55" s="520"/>
      <c r="AW55" s="520"/>
      <c r="AX55" s="520"/>
      <c r="AY55" s="520"/>
      <c r="AZ55" s="520"/>
      <c r="BA55" s="520"/>
      <c r="BB55" s="520"/>
      <c r="BC55" s="520"/>
      <c r="BD55" s="520"/>
      <c r="BE55" s="520"/>
      <c r="BF55" s="520"/>
      <c r="BG55" s="520"/>
      <c r="BH55" s="520"/>
      <c r="BI55" s="520"/>
      <c r="BJ55" s="520"/>
      <c r="BK55" s="520"/>
      <c r="BL55" s="520"/>
      <c r="BM55" s="520"/>
      <c r="BN55" s="520"/>
      <c r="BO55" s="520"/>
      <c r="BP55" s="520"/>
      <c r="BQ55" s="520"/>
      <c r="BR55" s="520"/>
      <c r="BS55" s="520"/>
      <c r="BT55" s="520"/>
      <c r="BU55" s="520"/>
      <c r="BV55" s="520"/>
      <c r="BW55" s="520"/>
      <c r="BX55" s="520"/>
      <c r="BY55" s="520"/>
      <c r="BZ55" s="520"/>
      <c r="CA55" s="520"/>
      <c r="CB55" s="520"/>
      <c r="CC55" s="520"/>
      <c r="CD55" s="520"/>
      <c r="CE55" s="520"/>
      <c r="CF55" s="520"/>
      <c r="CG55" s="520"/>
      <c r="CH55" s="520"/>
      <c r="CI55" s="520"/>
      <c r="CJ55" s="520"/>
      <c r="CK55" s="520"/>
      <c r="CL55" s="520"/>
      <c r="CM55" s="520"/>
      <c r="CN55" s="520"/>
      <c r="CO55" s="520"/>
      <c r="CP55" s="520"/>
      <c r="CQ55" s="520"/>
      <c r="CR55" s="520"/>
      <c r="CS55" s="520"/>
      <c r="CT55" s="520"/>
      <c r="CU55" s="520"/>
      <c r="CV55" s="520"/>
      <c r="CW55" s="520"/>
      <c r="CX55" s="520"/>
      <c r="CY55" s="520"/>
      <c r="CZ55" s="520"/>
      <c r="DA55" s="520"/>
      <c r="DB55" s="520"/>
      <c r="DC55" s="520"/>
      <c r="DD55" s="520"/>
      <c r="DE55" s="520"/>
      <c r="DF55" s="520"/>
      <c r="DG55" s="520"/>
      <c r="DH55" s="520"/>
      <c r="DI55" s="520"/>
      <c r="DJ55" s="520"/>
      <c r="DK55" s="520"/>
      <c r="DL55" s="520"/>
      <c r="DM55" s="520"/>
      <c r="DN55" s="520"/>
      <c r="DO55" s="520"/>
      <c r="DP55" s="520"/>
      <c r="DQ55" s="520"/>
      <c r="DR55" s="520"/>
      <c r="DS55" s="520"/>
      <c r="DT55" s="520"/>
      <c r="DU55" s="520"/>
      <c r="DV55" s="520"/>
      <c r="DW55" s="520"/>
      <c r="DX55" s="520"/>
      <c r="DY55" s="520"/>
      <c r="DZ55" s="520"/>
      <c r="EA55" s="520"/>
      <c r="EB55" s="520"/>
      <c r="EC55" s="520"/>
      <c r="ED55" s="520"/>
      <c r="EE55" s="520"/>
      <c r="EF55" s="520"/>
      <c r="EG55" s="520"/>
      <c r="EH55" s="520"/>
      <c r="EI55" s="520"/>
      <c r="EJ55" s="520"/>
      <c r="EK55" s="520"/>
      <c r="EL55" s="520"/>
      <c r="EM55" s="520"/>
      <c r="EN55" s="520"/>
      <c r="EO55" s="520"/>
      <c r="EP55" s="520"/>
      <c r="EQ55" s="520"/>
      <c r="ER55" s="520"/>
      <c r="ES55" s="520"/>
      <c r="ET55" s="520"/>
      <c r="EU55" s="520"/>
      <c r="EV55" s="520"/>
      <c r="EW55" s="520"/>
      <c r="EX55" s="520"/>
      <c r="EY55" s="520"/>
      <c r="EZ55" s="520"/>
      <c r="FA55" s="520"/>
      <c r="FB55" s="520"/>
      <c r="FC55" s="520"/>
      <c r="FD55" s="520"/>
      <c r="FE55" s="520"/>
    </row>
    <row r="56" spans="1:161" s="47" customFormat="1" ht="11.25" customHeight="1" x14ac:dyDescent="0.2">
      <c r="A56" s="46" t="s">
        <v>230</v>
      </c>
    </row>
    <row r="57" spans="1:161" s="47" customFormat="1" ht="11.25" customHeight="1" x14ac:dyDescent="0.2">
      <c r="A57" s="46" t="s">
        <v>231</v>
      </c>
    </row>
    <row r="58" spans="1:161" s="47" customFormat="1" ht="11.25" customHeight="1" x14ac:dyDescent="0.2">
      <c r="A58" s="46" t="s">
        <v>232</v>
      </c>
    </row>
    <row r="59" spans="1:161" s="47" customFormat="1" ht="20.25" customHeight="1" x14ac:dyDescent="0.2">
      <c r="A59" s="521" t="s">
        <v>233</v>
      </c>
      <c r="B59" s="522"/>
      <c r="C59" s="522"/>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522"/>
      <c r="AZ59" s="522"/>
      <c r="BA59" s="522"/>
      <c r="BB59" s="522"/>
      <c r="BC59" s="522"/>
      <c r="BD59" s="522"/>
      <c r="BE59" s="522"/>
      <c r="BF59" s="522"/>
      <c r="BG59" s="522"/>
      <c r="BH59" s="522"/>
      <c r="BI59" s="522"/>
      <c r="BJ59" s="522"/>
      <c r="BK59" s="522"/>
      <c r="BL59" s="522"/>
      <c r="BM59" s="522"/>
      <c r="BN59" s="522"/>
      <c r="BO59" s="522"/>
      <c r="BP59" s="522"/>
      <c r="BQ59" s="522"/>
      <c r="BR59" s="522"/>
      <c r="BS59" s="522"/>
      <c r="BT59" s="522"/>
      <c r="BU59" s="522"/>
      <c r="BV59" s="522"/>
      <c r="BW59" s="522"/>
      <c r="BX59" s="522"/>
      <c r="BY59" s="522"/>
      <c r="BZ59" s="522"/>
      <c r="CA59" s="522"/>
      <c r="CB59" s="522"/>
      <c r="CC59" s="522"/>
      <c r="CD59" s="522"/>
      <c r="CE59" s="522"/>
      <c r="CF59" s="522"/>
      <c r="CG59" s="522"/>
      <c r="CH59" s="522"/>
      <c r="CI59" s="522"/>
      <c r="CJ59" s="522"/>
      <c r="CK59" s="522"/>
      <c r="CL59" s="522"/>
      <c r="CM59" s="522"/>
      <c r="CN59" s="522"/>
      <c r="CO59" s="522"/>
      <c r="CP59" s="522"/>
      <c r="CQ59" s="522"/>
      <c r="CR59" s="522"/>
      <c r="CS59" s="522"/>
      <c r="CT59" s="522"/>
      <c r="CU59" s="522"/>
      <c r="CV59" s="522"/>
      <c r="CW59" s="522"/>
      <c r="CX59" s="522"/>
      <c r="CY59" s="522"/>
      <c r="CZ59" s="522"/>
      <c r="DA59" s="522"/>
      <c r="DB59" s="522"/>
      <c r="DC59" s="522"/>
      <c r="DD59" s="522"/>
      <c r="DE59" s="522"/>
      <c r="DF59" s="522"/>
      <c r="DG59" s="522"/>
      <c r="DH59" s="522"/>
      <c r="DI59" s="522"/>
      <c r="DJ59" s="522"/>
      <c r="DK59" s="522"/>
      <c r="DL59" s="522"/>
      <c r="DM59" s="522"/>
      <c r="DN59" s="522"/>
      <c r="DO59" s="522"/>
      <c r="DP59" s="522"/>
      <c r="DQ59" s="522"/>
      <c r="DR59" s="522"/>
      <c r="DS59" s="522"/>
      <c r="DT59" s="522"/>
      <c r="DU59" s="522"/>
      <c r="DV59" s="522"/>
      <c r="DW59" s="522"/>
      <c r="DX59" s="522"/>
      <c r="DY59" s="522"/>
      <c r="DZ59" s="522"/>
      <c r="EA59" s="522"/>
      <c r="EB59" s="522"/>
      <c r="EC59" s="522"/>
      <c r="ED59" s="522"/>
      <c r="EE59" s="522"/>
      <c r="EF59" s="522"/>
      <c r="EG59" s="522"/>
      <c r="EH59" s="522"/>
      <c r="EI59" s="522"/>
      <c r="EJ59" s="522"/>
      <c r="EK59" s="522"/>
      <c r="EL59" s="522"/>
      <c r="EM59" s="522"/>
      <c r="EN59" s="522"/>
      <c r="EO59" s="522"/>
      <c r="EP59" s="522"/>
      <c r="EQ59" s="522"/>
      <c r="ER59" s="522"/>
      <c r="ES59" s="522"/>
      <c r="ET59" s="522"/>
      <c r="EU59" s="522"/>
      <c r="EV59" s="522"/>
      <c r="EW59" s="522"/>
      <c r="EX59" s="522"/>
      <c r="EY59" s="522"/>
      <c r="EZ59" s="522"/>
      <c r="FA59" s="522"/>
      <c r="FB59" s="522"/>
      <c r="FC59" s="522"/>
      <c r="FD59" s="522"/>
      <c r="FE59" s="522"/>
    </row>
    <row r="60" spans="1:161" ht="3" customHeight="1" x14ac:dyDescent="0.2"/>
  </sheetData>
  <mergeCells count="246">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 ref="K40:M40"/>
    <mergeCell ref="N40:O40"/>
    <mergeCell ref="Q40:AE40"/>
    <mergeCell ref="AF40:AH40"/>
    <mergeCell ref="AI40:AK40"/>
    <mergeCell ref="AM37:BD37"/>
    <mergeCell ref="BG37:BX37"/>
    <mergeCell ref="CA37:CR37"/>
    <mergeCell ref="AM38:BD38"/>
    <mergeCell ref="BG38:BX38"/>
    <mergeCell ref="CA38:CR3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s>
  <phoneticPr fontId="19"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0"/>
  <sheetViews>
    <sheetView tabSelected="1" topLeftCell="A198" workbookViewId="0">
      <selection activeCell="G282" sqref="G282"/>
    </sheetView>
  </sheetViews>
  <sheetFormatPr defaultColWidth="9.140625" defaultRowHeight="11.25" x14ac:dyDescent="0.2"/>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x14ac:dyDescent="0.2">
      <c r="C1" s="528" t="s">
        <v>260</v>
      </c>
      <c r="D1" s="528"/>
      <c r="E1" s="528"/>
      <c r="F1" s="528"/>
      <c r="G1" s="528"/>
      <c r="H1" s="528"/>
      <c r="I1" s="528"/>
      <c r="J1" s="77"/>
      <c r="K1" s="77"/>
      <c r="L1" s="77"/>
      <c r="M1" s="77"/>
      <c r="N1" s="77"/>
      <c r="O1" s="77"/>
      <c r="P1" s="77"/>
      <c r="Q1" s="77"/>
      <c r="R1" s="77"/>
      <c r="S1" s="77"/>
      <c r="T1" s="77"/>
      <c r="U1" s="77"/>
      <c r="V1" s="77"/>
    </row>
    <row r="2" spans="1:22" ht="26.25" customHeight="1" x14ac:dyDescent="0.2">
      <c r="C2" s="78"/>
      <c r="D2" s="78"/>
      <c r="E2" s="78"/>
      <c r="F2" s="78"/>
      <c r="G2" s="78"/>
      <c r="H2" s="78"/>
      <c r="I2" s="78"/>
      <c r="J2" s="77"/>
      <c r="K2" s="77"/>
      <c r="L2" s="77"/>
      <c r="M2" s="77"/>
      <c r="N2" s="77"/>
      <c r="O2" s="77"/>
      <c r="P2" s="77"/>
      <c r="Q2" s="77"/>
      <c r="R2" s="77"/>
      <c r="S2" s="77"/>
      <c r="T2" s="77"/>
      <c r="U2" s="77"/>
      <c r="V2" s="77"/>
    </row>
    <row r="3" spans="1:22" ht="26.25" hidden="1" customHeight="1" x14ac:dyDescent="0.2">
      <c r="B3" s="76" t="s">
        <v>356</v>
      </c>
      <c r="C3" s="78"/>
      <c r="D3" s="78"/>
      <c r="E3" s="78"/>
      <c r="F3" s="78"/>
      <c r="G3" s="78"/>
      <c r="H3" s="78"/>
      <c r="I3" s="79"/>
      <c r="J3" s="77"/>
      <c r="K3" s="77"/>
      <c r="L3" s="77"/>
      <c r="M3" s="77"/>
      <c r="N3" s="77"/>
      <c r="O3" s="77"/>
      <c r="P3" s="77"/>
      <c r="Q3" s="77"/>
      <c r="R3" s="77"/>
      <c r="S3" s="77"/>
      <c r="T3" s="77"/>
      <c r="U3" s="77"/>
      <c r="V3" s="77"/>
    </row>
    <row r="4" spans="1:22" ht="26.25" hidden="1" customHeight="1" x14ac:dyDescent="0.2">
      <c r="B4" s="529" t="s">
        <v>357</v>
      </c>
      <c r="C4" s="529"/>
      <c r="D4" s="529"/>
      <c r="E4" s="529"/>
      <c r="F4" s="529"/>
      <c r="G4" s="529"/>
      <c r="H4" s="529"/>
      <c r="I4" s="529"/>
    </row>
    <row r="5" spans="1:22" hidden="1" x14ac:dyDescent="0.2"/>
    <row r="6" spans="1:22" ht="57" hidden="1" customHeight="1" x14ac:dyDescent="0.2">
      <c r="A6" s="80" t="s">
        <v>261</v>
      </c>
      <c r="B6" s="530" t="s">
        <v>262</v>
      </c>
      <c r="C6" s="530"/>
      <c r="D6" s="530"/>
      <c r="E6" s="530"/>
      <c r="F6" s="530"/>
      <c r="G6" s="81" t="s">
        <v>263</v>
      </c>
      <c r="H6" s="81" t="s">
        <v>264</v>
      </c>
      <c r="I6" s="81" t="s">
        <v>265</v>
      </c>
    </row>
    <row r="7" spans="1:22" ht="15" hidden="1" customHeight="1" x14ac:dyDescent="0.2">
      <c r="A7" s="82">
        <v>1</v>
      </c>
      <c r="B7" s="530">
        <v>2</v>
      </c>
      <c r="C7" s="530"/>
      <c r="D7" s="530"/>
      <c r="E7" s="530"/>
      <c r="F7" s="530"/>
      <c r="G7" s="82">
        <v>4</v>
      </c>
      <c r="H7" s="82">
        <v>5</v>
      </c>
      <c r="I7" s="82">
        <v>6</v>
      </c>
    </row>
    <row r="8" spans="1:22" hidden="1" x14ac:dyDescent="0.2">
      <c r="A8" s="83"/>
      <c r="B8" s="530"/>
      <c r="C8" s="530"/>
      <c r="D8" s="530"/>
      <c r="E8" s="530"/>
      <c r="F8" s="530"/>
      <c r="G8" s="83"/>
      <c r="H8" s="83"/>
      <c r="I8" s="84" t="e">
        <f>#REF!*G8*H8</f>
        <v>#REF!</v>
      </c>
    </row>
    <row r="9" spans="1:22" hidden="1" x14ac:dyDescent="0.2">
      <c r="A9" s="83"/>
      <c r="B9" s="530"/>
      <c r="C9" s="530"/>
      <c r="D9" s="530"/>
      <c r="E9" s="530"/>
      <c r="F9" s="530"/>
      <c r="G9" s="83"/>
      <c r="H9" s="83"/>
      <c r="I9" s="84" t="e">
        <f>#REF!*G9*H9</f>
        <v>#REF!</v>
      </c>
    </row>
    <row r="10" spans="1:22" hidden="1" x14ac:dyDescent="0.2">
      <c r="A10" s="83"/>
      <c r="B10" s="530"/>
      <c r="C10" s="530"/>
      <c r="D10" s="530"/>
      <c r="E10" s="530"/>
      <c r="F10" s="530"/>
      <c r="G10" s="83"/>
      <c r="H10" s="83"/>
      <c r="I10" s="84" t="e">
        <f>#REF!*G10*H10</f>
        <v>#REF!</v>
      </c>
    </row>
    <row r="11" spans="1:22" hidden="1" x14ac:dyDescent="0.2">
      <c r="A11" s="83"/>
      <c r="B11" s="530"/>
      <c r="C11" s="530"/>
      <c r="D11" s="530"/>
      <c r="E11" s="530"/>
      <c r="F11" s="530"/>
      <c r="G11" s="83"/>
      <c r="H11" s="83"/>
      <c r="I11" s="84" t="e">
        <f>#REF!*G11*H11</f>
        <v>#REF!</v>
      </c>
    </row>
    <row r="12" spans="1:22" hidden="1" x14ac:dyDescent="0.2">
      <c r="A12" s="83"/>
      <c r="B12" s="530"/>
      <c r="C12" s="530"/>
      <c r="D12" s="530"/>
      <c r="E12" s="530"/>
      <c r="F12" s="530"/>
      <c r="G12" s="83"/>
      <c r="H12" s="83"/>
      <c r="I12" s="84" t="e">
        <f>#REF!*G12*H12</f>
        <v>#REF!</v>
      </c>
    </row>
    <row r="13" spans="1:22" hidden="1" x14ac:dyDescent="0.2">
      <c r="A13" s="83"/>
      <c r="B13" s="530"/>
      <c r="C13" s="530"/>
      <c r="D13" s="530"/>
      <c r="E13" s="530"/>
      <c r="F13" s="530"/>
      <c r="G13" s="83"/>
      <c r="H13" s="83"/>
      <c r="I13" s="84" t="e">
        <f>#REF!*G13*H13</f>
        <v>#REF!</v>
      </c>
    </row>
    <row r="14" spans="1:22" hidden="1" x14ac:dyDescent="0.2">
      <c r="A14" s="83"/>
      <c r="B14" s="530"/>
      <c r="C14" s="530"/>
      <c r="D14" s="530"/>
      <c r="E14" s="530"/>
      <c r="F14" s="530"/>
      <c r="G14" s="83"/>
      <c r="H14" s="83"/>
      <c r="I14" s="84" t="e">
        <f>#REF!*G14*H14</f>
        <v>#REF!</v>
      </c>
    </row>
    <row r="15" spans="1:22" hidden="1" x14ac:dyDescent="0.2">
      <c r="A15" s="83"/>
      <c r="B15" s="530"/>
      <c r="C15" s="530"/>
      <c r="D15" s="530"/>
      <c r="E15" s="530"/>
      <c r="F15" s="530"/>
      <c r="G15" s="83"/>
      <c r="H15" s="83"/>
      <c r="I15" s="84" t="e">
        <f>#REF!*G15*H15</f>
        <v>#REF!</v>
      </c>
    </row>
    <row r="16" spans="1:22" hidden="1" x14ac:dyDescent="0.2">
      <c r="A16" s="452" t="s">
        <v>259</v>
      </c>
      <c r="B16" s="453"/>
      <c r="C16" s="453"/>
      <c r="D16" s="454"/>
      <c r="E16" s="530"/>
      <c r="F16" s="530"/>
      <c r="G16" s="82" t="s">
        <v>34</v>
      </c>
      <c r="H16" s="82" t="s">
        <v>34</v>
      </c>
      <c r="I16" s="83"/>
    </row>
    <row r="17" spans="1:9" hidden="1" x14ac:dyDescent="0.2"/>
    <row r="18" spans="1:9" hidden="1" x14ac:dyDescent="0.2">
      <c r="B18" s="76" t="s">
        <v>266</v>
      </c>
    </row>
    <row r="19" spans="1:9" hidden="1" x14ac:dyDescent="0.2"/>
    <row r="20" spans="1:9" hidden="1" x14ac:dyDescent="0.2">
      <c r="C20" s="76" t="s">
        <v>267</v>
      </c>
    </row>
    <row r="21" spans="1:9" hidden="1" x14ac:dyDescent="0.2"/>
    <row r="22" spans="1:9" ht="33.75" hidden="1" x14ac:dyDescent="0.2">
      <c r="A22" s="80" t="s">
        <v>261</v>
      </c>
      <c r="B22" s="530" t="s">
        <v>262</v>
      </c>
      <c r="C22" s="530"/>
      <c r="D22" s="530"/>
      <c r="E22" s="530"/>
      <c r="F22" s="530"/>
      <c r="G22" s="81" t="s">
        <v>268</v>
      </c>
      <c r="H22" s="81" t="s">
        <v>269</v>
      </c>
      <c r="I22" s="81" t="s">
        <v>265</v>
      </c>
    </row>
    <row r="23" spans="1:9" hidden="1" x14ac:dyDescent="0.2">
      <c r="A23" s="82">
        <v>1</v>
      </c>
      <c r="B23" s="530">
        <v>2</v>
      </c>
      <c r="C23" s="530"/>
      <c r="D23" s="530"/>
      <c r="E23" s="530"/>
      <c r="F23" s="530"/>
      <c r="G23" s="82">
        <v>4</v>
      </c>
      <c r="H23" s="82">
        <v>5</v>
      </c>
      <c r="I23" s="82">
        <v>6</v>
      </c>
    </row>
    <row r="24" spans="1:9" hidden="1" x14ac:dyDescent="0.2">
      <c r="A24" s="83"/>
      <c r="B24" s="530"/>
      <c r="C24" s="530"/>
      <c r="D24" s="530"/>
      <c r="E24" s="530"/>
      <c r="F24" s="530"/>
      <c r="G24" s="83"/>
      <c r="H24" s="83"/>
      <c r="I24" s="84" t="e">
        <f>#REF!*G24*H24</f>
        <v>#REF!</v>
      </c>
    </row>
    <row r="25" spans="1:9" hidden="1" x14ac:dyDescent="0.2">
      <c r="A25" s="83"/>
      <c r="B25" s="530"/>
      <c r="C25" s="530"/>
      <c r="D25" s="530"/>
      <c r="E25" s="530"/>
      <c r="F25" s="530"/>
      <c r="G25" s="83"/>
      <c r="H25" s="83"/>
      <c r="I25" s="84" t="e">
        <f>#REF!*G25*H25</f>
        <v>#REF!</v>
      </c>
    </row>
    <row r="26" spans="1:9" hidden="1" x14ac:dyDescent="0.2">
      <c r="A26" s="83"/>
      <c r="B26" s="530"/>
      <c r="C26" s="530"/>
      <c r="D26" s="530"/>
      <c r="E26" s="530"/>
      <c r="F26" s="530"/>
      <c r="G26" s="83"/>
      <c r="H26" s="83"/>
      <c r="I26" s="84" t="e">
        <f>#REF!*G26*H26</f>
        <v>#REF!</v>
      </c>
    </row>
    <row r="27" spans="1:9" hidden="1" x14ac:dyDescent="0.2">
      <c r="A27" s="83"/>
      <c r="B27" s="530"/>
      <c r="C27" s="530"/>
      <c r="D27" s="530"/>
      <c r="E27" s="530"/>
      <c r="F27" s="530"/>
      <c r="G27" s="83"/>
      <c r="H27" s="83"/>
      <c r="I27" s="84" t="e">
        <f>#REF!*G27*H27</f>
        <v>#REF!</v>
      </c>
    </row>
    <row r="28" spans="1:9" hidden="1" x14ac:dyDescent="0.2">
      <c r="A28" s="83"/>
      <c r="B28" s="530"/>
      <c r="C28" s="530"/>
      <c r="D28" s="530"/>
      <c r="E28" s="530"/>
      <c r="F28" s="530"/>
      <c r="G28" s="83"/>
      <c r="H28" s="83"/>
      <c r="I28" s="84" t="e">
        <f>#REF!*G28*H28</f>
        <v>#REF!</v>
      </c>
    </row>
    <row r="29" spans="1:9" hidden="1" x14ac:dyDescent="0.2">
      <c r="A29" s="83"/>
      <c r="B29" s="530"/>
      <c r="C29" s="530"/>
      <c r="D29" s="530"/>
      <c r="E29" s="530"/>
      <c r="F29" s="530"/>
      <c r="G29" s="83"/>
      <c r="H29" s="83"/>
      <c r="I29" s="84" t="e">
        <f>#REF!*G29*H29</f>
        <v>#REF!</v>
      </c>
    </row>
    <row r="30" spans="1:9" hidden="1" x14ac:dyDescent="0.2">
      <c r="A30" s="83"/>
      <c r="B30" s="530"/>
      <c r="C30" s="530"/>
      <c r="D30" s="530"/>
      <c r="E30" s="530"/>
      <c r="F30" s="530"/>
      <c r="G30" s="83"/>
      <c r="H30" s="83"/>
      <c r="I30" s="84" t="e">
        <f>#REF!*G30*H30</f>
        <v>#REF!</v>
      </c>
    </row>
    <row r="31" spans="1:9" hidden="1" x14ac:dyDescent="0.2">
      <c r="A31" s="83"/>
      <c r="B31" s="530"/>
      <c r="C31" s="530"/>
      <c r="D31" s="530"/>
      <c r="E31" s="530"/>
      <c r="F31" s="530"/>
      <c r="G31" s="83"/>
      <c r="H31" s="83"/>
      <c r="I31" s="84" t="e">
        <f>#REF!*G31*H31</f>
        <v>#REF!</v>
      </c>
    </row>
    <row r="32" spans="1:9" hidden="1" x14ac:dyDescent="0.2">
      <c r="A32" s="452" t="s">
        <v>259</v>
      </c>
      <c r="B32" s="453"/>
      <c r="C32" s="453"/>
      <c r="D32" s="454"/>
      <c r="E32" s="530"/>
      <c r="F32" s="530"/>
      <c r="G32" s="82" t="s">
        <v>34</v>
      </c>
      <c r="H32" s="82" t="s">
        <v>34</v>
      </c>
      <c r="I32" s="83"/>
    </row>
    <row r="33" spans="1:12" hidden="1" x14ac:dyDescent="0.2"/>
    <row r="34" spans="1:12" hidden="1" x14ac:dyDescent="0.2">
      <c r="B34" s="76" t="s">
        <v>266</v>
      </c>
    </row>
    <row r="36" spans="1:12" hidden="1" x14ac:dyDescent="0.2">
      <c r="C36" s="76" t="s">
        <v>358</v>
      </c>
    </row>
    <row r="37" spans="1:12" hidden="1" x14ac:dyDescent="0.2">
      <c r="C37" s="76" t="s">
        <v>359</v>
      </c>
    </row>
    <row r="38" spans="1:12" hidden="1" x14ac:dyDescent="0.2">
      <c r="C38" s="76" t="s">
        <v>360</v>
      </c>
    </row>
    <row r="40" spans="1:12" ht="78.599999999999994" customHeight="1" x14ac:dyDescent="0.2">
      <c r="A40" s="81" t="s">
        <v>261</v>
      </c>
      <c r="B40" s="530" t="s">
        <v>270</v>
      </c>
      <c r="C40" s="530"/>
      <c r="D40" s="530"/>
      <c r="E40" s="530"/>
      <c r="F40" s="530"/>
      <c r="G40" s="530"/>
      <c r="H40" s="81" t="s">
        <v>272</v>
      </c>
      <c r="I40" s="81" t="s">
        <v>271</v>
      </c>
      <c r="K40" s="85">
        <f>'Роспись 2024-2026'!P23-'Роспись 2024-2026'!P21-'Роспись 2024-2026'!P22-'Роспись 2024-2026'!P20</f>
        <v>19150174</v>
      </c>
      <c r="L40" s="76" t="s">
        <v>497</v>
      </c>
    </row>
    <row r="41" spans="1:12" x14ac:dyDescent="0.2">
      <c r="A41" s="82">
        <v>1</v>
      </c>
      <c r="B41" s="532">
        <v>2</v>
      </c>
      <c r="C41" s="532"/>
      <c r="D41" s="532"/>
      <c r="E41" s="532"/>
      <c r="F41" s="532"/>
      <c r="G41" s="532"/>
      <c r="H41" s="82">
        <v>3</v>
      </c>
      <c r="I41" s="82">
        <v>4</v>
      </c>
    </row>
    <row r="42" spans="1:12" x14ac:dyDescent="0.2">
      <c r="A42" s="82">
        <v>1</v>
      </c>
      <c r="B42" s="533" t="s">
        <v>273</v>
      </c>
      <c r="C42" s="533"/>
      <c r="D42" s="533"/>
      <c r="E42" s="533"/>
      <c r="F42" s="533"/>
      <c r="G42" s="533"/>
      <c r="H42" s="82" t="s">
        <v>34</v>
      </c>
      <c r="I42" s="86">
        <f>J42/1.302</f>
        <v>11802397.849462366</v>
      </c>
      <c r="J42" s="87">
        <f>'Роспись 2024-2026'!P15+'Роспись 2024-2026'!P16+'Роспись 2024-2026'!P17+'Роспись 2024-2026'!P6</f>
        <v>15366722</v>
      </c>
      <c r="K42" s="76" t="s">
        <v>498</v>
      </c>
    </row>
    <row r="43" spans="1:12" ht="25.9" customHeight="1" x14ac:dyDescent="0.2">
      <c r="A43" s="82" t="s">
        <v>274</v>
      </c>
      <c r="B43" s="534" t="s">
        <v>275</v>
      </c>
      <c r="C43" s="534"/>
      <c r="D43" s="534"/>
      <c r="E43" s="534"/>
      <c r="F43" s="534"/>
      <c r="G43" s="534"/>
      <c r="H43" s="82"/>
      <c r="I43" s="88">
        <f>I42*22%</f>
        <v>2596527.5268817204</v>
      </c>
      <c r="J43" s="154">
        <f>J42-I42</f>
        <v>3564324.1505376343</v>
      </c>
    </row>
    <row r="44" spans="1:12" x14ac:dyDescent="0.2">
      <c r="A44" s="82" t="s">
        <v>276</v>
      </c>
      <c r="B44" s="533" t="s">
        <v>277</v>
      </c>
      <c r="C44" s="533"/>
      <c r="D44" s="533"/>
      <c r="E44" s="533"/>
      <c r="F44" s="533"/>
      <c r="G44" s="533"/>
      <c r="H44" s="82"/>
      <c r="I44" s="88"/>
    </row>
    <row r="45" spans="1:12" ht="24" customHeight="1" x14ac:dyDescent="0.2">
      <c r="A45" s="82" t="s">
        <v>278</v>
      </c>
      <c r="B45" s="534" t="s">
        <v>279</v>
      </c>
      <c r="C45" s="534"/>
      <c r="D45" s="534"/>
      <c r="E45" s="534"/>
      <c r="F45" s="534"/>
      <c r="G45" s="534"/>
      <c r="H45" s="82"/>
      <c r="I45" s="88"/>
    </row>
    <row r="46" spans="1:12" x14ac:dyDescent="0.2">
      <c r="A46" s="82">
        <v>2</v>
      </c>
      <c r="B46" s="533" t="s">
        <v>280</v>
      </c>
      <c r="C46" s="533"/>
      <c r="D46" s="533"/>
      <c r="E46" s="533"/>
      <c r="F46" s="533"/>
      <c r="G46" s="533"/>
      <c r="H46" s="82" t="s">
        <v>34</v>
      </c>
      <c r="I46" s="88"/>
    </row>
    <row r="47" spans="1:12" ht="34.9" customHeight="1" x14ac:dyDescent="0.2">
      <c r="A47" s="82" t="s">
        <v>281</v>
      </c>
      <c r="B47" s="534" t="s">
        <v>282</v>
      </c>
      <c r="C47" s="534"/>
      <c r="D47" s="534"/>
      <c r="E47" s="534"/>
      <c r="F47" s="534"/>
      <c r="G47" s="534"/>
      <c r="H47" s="82"/>
      <c r="I47" s="88">
        <f>I42*2.9%</f>
        <v>342269.53763440857</v>
      </c>
    </row>
    <row r="48" spans="1:12" x14ac:dyDescent="0.2">
      <c r="A48" s="82" t="s">
        <v>283</v>
      </c>
      <c r="B48" s="533" t="s">
        <v>284</v>
      </c>
      <c r="C48" s="533"/>
      <c r="D48" s="533"/>
      <c r="E48" s="533"/>
      <c r="F48" s="533"/>
      <c r="G48" s="533"/>
      <c r="H48" s="82"/>
      <c r="I48" s="88"/>
    </row>
    <row r="49" spans="1:10" ht="27" customHeight="1" x14ac:dyDescent="0.2">
      <c r="A49" s="89" t="s">
        <v>285</v>
      </c>
      <c r="B49" s="534" t="s">
        <v>286</v>
      </c>
      <c r="C49" s="534"/>
      <c r="D49" s="534"/>
      <c r="E49" s="534"/>
      <c r="F49" s="534"/>
      <c r="G49" s="534"/>
      <c r="H49" s="82"/>
      <c r="I49" s="88">
        <f>I42*0.2%</f>
        <v>23604.795698924732</v>
      </c>
    </row>
    <row r="50" spans="1:10" ht="22.9" customHeight="1" x14ac:dyDescent="0.2">
      <c r="A50" s="82" t="s">
        <v>287</v>
      </c>
      <c r="B50" s="534" t="s">
        <v>288</v>
      </c>
      <c r="C50" s="534"/>
      <c r="D50" s="534"/>
      <c r="E50" s="534"/>
      <c r="F50" s="534"/>
      <c r="G50" s="534"/>
      <c r="H50" s="82"/>
      <c r="I50" s="88"/>
    </row>
    <row r="51" spans="1:10" ht="25.15" customHeight="1" x14ac:dyDescent="0.2">
      <c r="A51" s="82" t="s">
        <v>289</v>
      </c>
      <c r="B51" s="534" t="s">
        <v>290</v>
      </c>
      <c r="C51" s="534"/>
      <c r="D51" s="534"/>
      <c r="E51" s="534"/>
      <c r="F51" s="534"/>
      <c r="G51" s="534"/>
      <c r="H51" s="82"/>
      <c r="I51" s="88"/>
    </row>
    <row r="52" spans="1:10" ht="24.6" customHeight="1" x14ac:dyDescent="0.2">
      <c r="A52" s="82">
        <v>3</v>
      </c>
      <c r="B52" s="534" t="s">
        <v>291</v>
      </c>
      <c r="C52" s="534"/>
      <c r="D52" s="534"/>
      <c r="E52" s="534"/>
      <c r="F52" s="534"/>
      <c r="G52" s="534"/>
      <c r="H52" s="82"/>
      <c r="I52" s="88">
        <f>I42*5.1%</f>
        <v>601922.29032258061</v>
      </c>
    </row>
    <row r="53" spans="1:10" x14ac:dyDescent="0.2">
      <c r="A53" s="82"/>
      <c r="B53" s="535" t="s">
        <v>259</v>
      </c>
      <c r="C53" s="535"/>
      <c r="D53" s="535"/>
      <c r="E53" s="535"/>
      <c r="F53" s="535"/>
      <c r="G53" s="535"/>
      <c r="H53" s="90" t="s">
        <v>34</v>
      </c>
      <c r="I53" s="91">
        <f>SUM(I43:I52)</f>
        <v>3564324.1505376343</v>
      </c>
      <c r="J53" s="92"/>
    </row>
    <row r="54" spans="1:10" x14ac:dyDescent="0.2">
      <c r="B54" s="515"/>
      <c r="C54" s="515"/>
      <c r="D54" s="515"/>
      <c r="E54" s="515"/>
      <c r="F54" s="515"/>
      <c r="G54" s="515"/>
    </row>
    <row r="55" spans="1:10" s="93" customFormat="1" ht="10.5" x14ac:dyDescent="0.15">
      <c r="B55" s="93" t="s">
        <v>292</v>
      </c>
    </row>
    <row r="57" spans="1:10" x14ac:dyDescent="0.2">
      <c r="A57" s="76" t="s">
        <v>293</v>
      </c>
    </row>
    <row r="58" spans="1:10" x14ac:dyDescent="0.2">
      <c r="A58" s="76" t="s">
        <v>294</v>
      </c>
    </row>
    <row r="60" spans="1:10" ht="37.9" customHeight="1" x14ac:dyDescent="0.2">
      <c r="A60" s="94" t="s">
        <v>261</v>
      </c>
      <c r="B60" s="530" t="s">
        <v>19</v>
      </c>
      <c r="C60" s="530"/>
      <c r="D60" s="530"/>
      <c r="E60" s="95"/>
      <c r="F60" s="536" t="s">
        <v>295</v>
      </c>
      <c r="G60" s="536"/>
      <c r="H60" s="536" t="s">
        <v>296</v>
      </c>
      <c r="I60" s="536"/>
    </row>
    <row r="61" spans="1:10" x14ac:dyDescent="0.2">
      <c r="A61" s="83">
        <v>1</v>
      </c>
      <c r="B61" s="530">
        <v>2</v>
      </c>
      <c r="C61" s="530"/>
      <c r="D61" s="530"/>
      <c r="E61" s="95"/>
      <c r="F61" s="536">
        <v>4</v>
      </c>
      <c r="G61" s="536"/>
      <c r="H61" s="536">
        <v>5</v>
      </c>
      <c r="I61" s="536"/>
    </row>
    <row r="62" spans="1:10" ht="30" customHeight="1" x14ac:dyDescent="0.2">
      <c r="A62" s="83"/>
      <c r="B62" s="537" t="s">
        <v>406</v>
      </c>
      <c r="C62" s="537"/>
      <c r="D62" s="537"/>
      <c r="E62" s="95"/>
      <c r="F62" s="536"/>
      <c r="G62" s="536"/>
      <c r="H62" s="538"/>
      <c r="I62" s="538"/>
    </row>
    <row r="63" spans="1:10" ht="30" hidden="1" customHeight="1" x14ac:dyDescent="0.2">
      <c r="A63" s="83"/>
      <c r="B63" s="537"/>
      <c r="C63" s="537"/>
      <c r="D63" s="537"/>
      <c r="E63" s="95"/>
      <c r="F63" s="536"/>
      <c r="G63" s="536"/>
      <c r="H63" s="538"/>
      <c r="I63" s="538"/>
    </row>
    <row r="64" spans="1:10" ht="30" hidden="1" customHeight="1" x14ac:dyDescent="0.2">
      <c r="A64" s="83"/>
      <c r="B64" s="537"/>
      <c r="C64" s="537"/>
      <c r="D64" s="537"/>
      <c r="E64" s="95"/>
      <c r="F64" s="536"/>
      <c r="G64" s="536"/>
      <c r="H64" s="538"/>
      <c r="I64" s="538"/>
    </row>
    <row r="65" spans="1:10" ht="30" hidden="1" customHeight="1" x14ac:dyDescent="0.2">
      <c r="A65" s="83"/>
      <c r="B65" s="537"/>
      <c r="C65" s="537"/>
      <c r="D65" s="537"/>
      <c r="E65" s="95"/>
      <c r="F65" s="536"/>
      <c r="G65" s="536"/>
      <c r="H65" s="538"/>
      <c r="I65" s="538"/>
    </row>
    <row r="66" spans="1:10" ht="30" hidden="1" customHeight="1" x14ac:dyDescent="0.2">
      <c r="A66" s="83"/>
      <c r="B66" s="537"/>
      <c r="C66" s="537"/>
      <c r="D66" s="537"/>
      <c r="E66" s="95"/>
      <c r="F66" s="536"/>
      <c r="G66" s="536"/>
      <c r="H66" s="538"/>
      <c r="I66" s="538"/>
    </row>
    <row r="67" spans="1:10" ht="30" hidden="1" customHeight="1" x14ac:dyDescent="0.2">
      <c r="A67" s="83"/>
      <c r="B67" s="537"/>
      <c r="C67" s="537"/>
      <c r="D67" s="537"/>
      <c r="E67" s="95"/>
      <c r="F67" s="536"/>
      <c r="G67" s="536"/>
      <c r="H67" s="538"/>
      <c r="I67" s="538"/>
    </row>
    <row r="68" spans="1:10" ht="30" customHeight="1" x14ac:dyDescent="0.2">
      <c r="A68" s="83"/>
      <c r="B68" s="530" t="s">
        <v>259</v>
      </c>
      <c r="C68" s="530"/>
      <c r="D68" s="530"/>
      <c r="E68" s="95"/>
      <c r="F68" s="536" t="s">
        <v>34</v>
      </c>
      <c r="G68" s="536"/>
      <c r="H68" s="538">
        <f>SUM(H62:I67)</f>
        <v>0</v>
      </c>
      <c r="I68" s="538"/>
    </row>
    <row r="70" spans="1:10" s="93" customFormat="1" ht="10.5" x14ac:dyDescent="0.15">
      <c r="B70" s="93" t="s">
        <v>266</v>
      </c>
      <c r="I70" s="96"/>
    </row>
    <row r="71" spans="1:10" x14ac:dyDescent="0.2">
      <c r="I71" s="92"/>
    </row>
    <row r="72" spans="1:10" s="93" customFormat="1" ht="10.5" x14ac:dyDescent="0.15">
      <c r="B72" s="93" t="s">
        <v>361</v>
      </c>
    </row>
    <row r="73" spans="1:10" x14ac:dyDescent="0.2">
      <c r="J73" s="92"/>
    </row>
    <row r="74" spans="1:10" x14ac:dyDescent="0.2">
      <c r="A74" s="76" t="s">
        <v>297</v>
      </c>
      <c r="J74" s="92"/>
    </row>
    <row r="75" spans="1:10" x14ac:dyDescent="0.2">
      <c r="A75" s="76" t="s">
        <v>294</v>
      </c>
    </row>
    <row r="77" spans="1:10" s="100" customFormat="1" ht="52.9" customHeight="1" x14ac:dyDescent="0.2">
      <c r="A77" s="97" t="s">
        <v>261</v>
      </c>
      <c r="B77" s="545" t="s">
        <v>262</v>
      </c>
      <c r="C77" s="545"/>
      <c r="D77" s="545"/>
      <c r="E77" s="98"/>
      <c r="F77" s="98" t="s">
        <v>298</v>
      </c>
      <c r="G77" s="545" t="s">
        <v>362</v>
      </c>
      <c r="H77" s="546"/>
      <c r="I77" s="99"/>
    </row>
    <row r="78" spans="1:10" s="104" customFormat="1" ht="8.4499999999999993" customHeight="1" x14ac:dyDescent="0.2">
      <c r="A78" s="101">
        <v>1</v>
      </c>
      <c r="B78" s="545">
        <v>2</v>
      </c>
      <c r="C78" s="545"/>
      <c r="D78" s="545"/>
      <c r="E78" s="98"/>
      <c r="F78" s="102">
        <v>4</v>
      </c>
      <c r="G78" s="547">
        <v>5</v>
      </c>
      <c r="H78" s="548"/>
      <c r="I78" s="103"/>
    </row>
    <row r="79" spans="1:10" s="100" customFormat="1" x14ac:dyDescent="0.2">
      <c r="A79" s="101">
        <v>1</v>
      </c>
      <c r="B79" s="539" t="s">
        <v>299</v>
      </c>
      <c r="C79" s="539"/>
      <c r="D79" s="539"/>
      <c r="E79" s="106">
        <f>'Роспись 2024-2026'!P10/1.1%</f>
        <v>0</v>
      </c>
      <c r="F79" s="107">
        <v>1.1000000000000001</v>
      </c>
      <c r="G79" s="540">
        <f>E79*F79/100</f>
        <v>0</v>
      </c>
      <c r="H79" s="541"/>
      <c r="I79" s="108"/>
    </row>
    <row r="80" spans="1:10" s="100" customFormat="1" x14ac:dyDescent="0.2">
      <c r="A80" s="101">
        <f>A79+1</f>
        <v>2</v>
      </c>
      <c r="B80" s="539" t="s">
        <v>301</v>
      </c>
      <c r="C80" s="539"/>
      <c r="D80" s="539"/>
      <c r="E80" s="106">
        <f>'Роспись 2024-2026'!P11/1.5%</f>
        <v>17385133.333333336</v>
      </c>
      <c r="F80" s="107">
        <v>1.5</v>
      </c>
      <c r="G80" s="540">
        <f>E80*F80/100</f>
        <v>260777.00000000003</v>
      </c>
      <c r="H80" s="541"/>
      <c r="I80" s="108"/>
    </row>
    <row r="81" spans="1:9" s="100" customFormat="1" x14ac:dyDescent="0.2">
      <c r="A81" s="101">
        <f>A80+1</f>
        <v>3</v>
      </c>
      <c r="B81" s="539"/>
      <c r="C81" s="539"/>
      <c r="D81" s="539"/>
      <c r="E81" s="106"/>
      <c r="F81" s="107"/>
      <c r="G81" s="540"/>
      <c r="H81" s="541"/>
      <c r="I81" s="108"/>
    </row>
    <row r="82" spans="1:9" s="100" customFormat="1" x14ac:dyDescent="0.2">
      <c r="A82" s="105"/>
      <c r="B82" s="542" t="s">
        <v>259</v>
      </c>
      <c r="C82" s="542"/>
      <c r="D82" s="542"/>
      <c r="E82" s="109"/>
      <c r="F82" s="110" t="s">
        <v>34</v>
      </c>
      <c r="G82" s="543">
        <f>G79+G80</f>
        <v>260777.00000000003</v>
      </c>
      <c r="H82" s="544"/>
      <c r="I82" s="108"/>
    </row>
    <row r="83" spans="1:9" s="100" customFormat="1" x14ac:dyDescent="0.2"/>
    <row r="84" spans="1:9" s="111" customFormat="1" ht="10.5" x14ac:dyDescent="0.15">
      <c r="B84" s="111" t="s">
        <v>266</v>
      </c>
      <c r="H84" s="112"/>
    </row>
    <row r="86" spans="1:9" s="93" customFormat="1" ht="10.5" hidden="1" x14ac:dyDescent="0.15">
      <c r="B86" s="93" t="s">
        <v>302</v>
      </c>
    </row>
    <row r="87" spans="1:9" hidden="1" x14ac:dyDescent="0.2"/>
    <row r="88" spans="1:9" hidden="1" x14ac:dyDescent="0.2">
      <c r="A88" s="76" t="s">
        <v>297</v>
      </c>
    </row>
    <row r="89" spans="1:9" hidden="1" x14ac:dyDescent="0.2">
      <c r="A89" s="76" t="s">
        <v>294</v>
      </c>
    </row>
    <row r="90" spans="1:9" hidden="1" x14ac:dyDescent="0.2"/>
    <row r="91" spans="1:9" ht="24.6" hidden="1" customHeight="1" x14ac:dyDescent="0.2">
      <c r="A91" s="94" t="s">
        <v>261</v>
      </c>
      <c r="B91" s="530" t="s">
        <v>19</v>
      </c>
      <c r="C91" s="530"/>
      <c r="D91" s="530"/>
      <c r="E91" s="95"/>
      <c r="F91" s="530" t="s">
        <v>295</v>
      </c>
      <c r="G91" s="530"/>
      <c r="H91" s="530" t="s">
        <v>303</v>
      </c>
      <c r="I91" s="530"/>
    </row>
    <row r="92" spans="1:9" hidden="1" x14ac:dyDescent="0.2">
      <c r="A92" s="83">
        <v>1</v>
      </c>
      <c r="B92" s="530">
        <v>2</v>
      </c>
      <c r="C92" s="530"/>
      <c r="D92" s="530"/>
      <c r="E92" s="95"/>
      <c r="F92" s="536">
        <v>4</v>
      </c>
      <c r="G92" s="536"/>
      <c r="H92" s="536">
        <v>5</v>
      </c>
      <c r="I92" s="536"/>
    </row>
    <row r="93" spans="1:9" hidden="1" x14ac:dyDescent="0.2">
      <c r="A93" s="83"/>
      <c r="B93" s="537"/>
      <c r="C93" s="537"/>
      <c r="D93" s="537"/>
      <c r="E93" s="95"/>
      <c r="F93" s="536"/>
      <c r="G93" s="536"/>
      <c r="H93" s="549" t="e">
        <f>#REF!+F93</f>
        <v>#REF!</v>
      </c>
      <c r="I93" s="549"/>
    </row>
    <row r="94" spans="1:9" hidden="1" x14ac:dyDescent="0.2">
      <c r="A94" s="83"/>
      <c r="B94" s="537"/>
      <c r="C94" s="537"/>
      <c r="D94" s="537"/>
      <c r="E94" s="95"/>
      <c r="F94" s="536"/>
      <c r="G94" s="536"/>
      <c r="H94" s="549" t="e">
        <f>#REF!+F94</f>
        <v>#REF!</v>
      </c>
      <c r="I94" s="549"/>
    </row>
    <row r="95" spans="1:9" hidden="1" x14ac:dyDescent="0.2">
      <c r="A95" s="83"/>
      <c r="B95" s="537"/>
      <c r="C95" s="537"/>
      <c r="D95" s="537"/>
      <c r="E95" s="95"/>
      <c r="F95" s="536"/>
      <c r="G95" s="536"/>
      <c r="H95" s="549" t="e">
        <f>#REF!+F95</f>
        <v>#REF!</v>
      </c>
      <c r="I95" s="549"/>
    </row>
    <row r="96" spans="1:9" hidden="1" x14ac:dyDescent="0.2">
      <c r="A96" s="83"/>
      <c r="B96" s="537"/>
      <c r="C96" s="537"/>
      <c r="D96" s="537"/>
      <c r="E96" s="95"/>
      <c r="F96" s="536"/>
      <c r="G96" s="536"/>
      <c r="H96" s="549" t="e">
        <f>#REF!+F96</f>
        <v>#REF!</v>
      </c>
      <c r="I96" s="549"/>
    </row>
    <row r="97" spans="1:9" hidden="1" x14ac:dyDescent="0.2">
      <c r="A97" s="83"/>
      <c r="B97" s="537"/>
      <c r="C97" s="537"/>
      <c r="D97" s="537"/>
      <c r="E97" s="95"/>
      <c r="F97" s="536"/>
      <c r="G97" s="536"/>
      <c r="H97" s="549" t="e">
        <f>#REF!+F97</f>
        <v>#REF!</v>
      </c>
      <c r="I97" s="549"/>
    </row>
    <row r="98" spans="1:9" hidden="1" x14ac:dyDescent="0.2">
      <c r="A98" s="83"/>
      <c r="B98" s="537"/>
      <c r="C98" s="537"/>
      <c r="D98" s="537"/>
      <c r="E98" s="95"/>
      <c r="F98" s="536"/>
      <c r="G98" s="536"/>
      <c r="H98" s="549" t="e">
        <f>#REF!+F98</f>
        <v>#REF!</v>
      </c>
      <c r="I98" s="549"/>
    </row>
    <row r="99" spans="1:9" hidden="1" x14ac:dyDescent="0.2">
      <c r="A99" s="83"/>
      <c r="B99" s="530" t="s">
        <v>259</v>
      </c>
      <c r="C99" s="530"/>
      <c r="D99" s="530"/>
      <c r="E99" s="95"/>
      <c r="F99" s="536" t="s">
        <v>34</v>
      </c>
      <c r="G99" s="536"/>
      <c r="H99" s="549" t="e">
        <f>SUM(H93:I98)</f>
        <v>#REF!</v>
      </c>
      <c r="I99" s="536"/>
    </row>
    <row r="101" spans="1:9" s="93" customFormat="1" ht="10.5" hidden="1" x14ac:dyDescent="0.15">
      <c r="B101" s="93" t="s">
        <v>304</v>
      </c>
    </row>
    <row r="102" spans="1:9" hidden="1" x14ac:dyDescent="0.2"/>
    <row r="103" spans="1:9" hidden="1" x14ac:dyDescent="0.2">
      <c r="A103" s="76" t="s">
        <v>297</v>
      </c>
    </row>
    <row r="104" spans="1:9" hidden="1" x14ac:dyDescent="0.2">
      <c r="A104" s="76" t="s">
        <v>294</v>
      </c>
    </row>
    <row r="105" spans="1:9" hidden="1" x14ac:dyDescent="0.2"/>
    <row r="106" spans="1:9" ht="23.45" hidden="1" customHeight="1" x14ac:dyDescent="0.2">
      <c r="A106" s="94" t="s">
        <v>261</v>
      </c>
      <c r="B106" s="530" t="s">
        <v>19</v>
      </c>
      <c r="C106" s="530"/>
      <c r="D106" s="530"/>
      <c r="E106" s="95"/>
      <c r="F106" s="530" t="s">
        <v>295</v>
      </c>
      <c r="G106" s="530"/>
      <c r="H106" s="530" t="s">
        <v>303</v>
      </c>
      <c r="I106" s="530"/>
    </row>
    <row r="107" spans="1:9" hidden="1" x14ac:dyDescent="0.2">
      <c r="A107" s="83">
        <v>1</v>
      </c>
      <c r="B107" s="530">
        <v>2</v>
      </c>
      <c r="C107" s="530"/>
      <c r="D107" s="530"/>
      <c r="E107" s="95"/>
      <c r="F107" s="536">
        <v>4</v>
      </c>
      <c r="G107" s="536"/>
      <c r="H107" s="536">
        <v>5</v>
      </c>
      <c r="I107" s="536"/>
    </row>
    <row r="108" spans="1:9" hidden="1" x14ac:dyDescent="0.2">
      <c r="A108" s="83"/>
      <c r="B108" s="537"/>
      <c r="C108" s="537"/>
      <c r="D108" s="537"/>
      <c r="E108" s="95"/>
      <c r="F108" s="536"/>
      <c r="G108" s="536"/>
      <c r="H108" s="549" t="e">
        <f>#REF!+F108</f>
        <v>#REF!</v>
      </c>
      <c r="I108" s="549"/>
    </row>
    <row r="109" spans="1:9" hidden="1" x14ac:dyDescent="0.2">
      <c r="A109" s="83"/>
      <c r="B109" s="537"/>
      <c r="C109" s="537"/>
      <c r="D109" s="537"/>
      <c r="E109" s="95"/>
      <c r="F109" s="536"/>
      <c r="G109" s="536"/>
      <c r="H109" s="549" t="e">
        <f>#REF!+F109</f>
        <v>#REF!</v>
      </c>
      <c r="I109" s="549"/>
    </row>
    <row r="110" spans="1:9" hidden="1" x14ac:dyDescent="0.2">
      <c r="A110" s="83"/>
      <c r="B110" s="537"/>
      <c r="C110" s="537"/>
      <c r="D110" s="537"/>
      <c r="E110" s="95"/>
      <c r="F110" s="536"/>
      <c r="G110" s="536"/>
      <c r="H110" s="549" t="e">
        <f>#REF!+F110</f>
        <v>#REF!</v>
      </c>
      <c r="I110" s="549"/>
    </row>
    <row r="111" spans="1:9" hidden="1" x14ac:dyDescent="0.2">
      <c r="A111" s="83"/>
      <c r="B111" s="537"/>
      <c r="C111" s="537"/>
      <c r="D111" s="537"/>
      <c r="E111" s="95"/>
      <c r="F111" s="536"/>
      <c r="G111" s="536"/>
      <c r="H111" s="549" t="e">
        <f>#REF!+F111</f>
        <v>#REF!</v>
      </c>
      <c r="I111" s="549"/>
    </row>
    <row r="112" spans="1:9" hidden="1" x14ac:dyDescent="0.2">
      <c r="A112" s="83"/>
      <c r="B112" s="537"/>
      <c r="C112" s="537"/>
      <c r="D112" s="537"/>
      <c r="E112" s="95"/>
      <c r="F112" s="536"/>
      <c r="G112" s="536"/>
      <c r="H112" s="549" t="e">
        <f>#REF!+F112</f>
        <v>#REF!</v>
      </c>
      <c r="I112" s="549"/>
    </row>
    <row r="113" spans="1:10" hidden="1" x14ac:dyDescent="0.2">
      <c r="A113" s="83"/>
      <c r="B113" s="537"/>
      <c r="C113" s="537"/>
      <c r="D113" s="537"/>
      <c r="E113" s="95"/>
      <c r="F113" s="536"/>
      <c r="G113" s="536"/>
      <c r="H113" s="549" t="e">
        <f>#REF!+F113</f>
        <v>#REF!</v>
      </c>
      <c r="I113" s="549"/>
    </row>
    <row r="114" spans="1:10" hidden="1" x14ac:dyDescent="0.2">
      <c r="A114" s="83"/>
      <c r="B114" s="530" t="s">
        <v>259</v>
      </c>
      <c r="C114" s="530"/>
      <c r="D114" s="530"/>
      <c r="E114" s="95"/>
      <c r="F114" s="536" t="s">
        <v>34</v>
      </c>
      <c r="G114" s="536"/>
      <c r="H114" s="549" t="e">
        <f>SUM(H108:I113)</f>
        <v>#REF!</v>
      </c>
      <c r="I114" s="536"/>
    </row>
    <row r="115" spans="1:10" hidden="1" x14ac:dyDescent="0.2"/>
    <row r="117" spans="1:10" s="93" customFormat="1" ht="10.5" x14ac:dyDescent="0.15">
      <c r="B117" s="93" t="s">
        <v>363</v>
      </c>
    </row>
    <row r="119" spans="1:10" x14ac:dyDescent="0.2">
      <c r="A119" s="76" t="s">
        <v>297</v>
      </c>
    </row>
    <row r="120" spans="1:10" x14ac:dyDescent="0.2">
      <c r="A120" s="76" t="s">
        <v>294</v>
      </c>
    </row>
    <row r="122" spans="1:10" x14ac:dyDescent="0.2">
      <c r="C122" s="113" t="s">
        <v>364</v>
      </c>
      <c r="D122" s="114"/>
      <c r="E122" s="114"/>
      <c r="F122" s="114"/>
      <c r="G122" s="114"/>
    </row>
    <row r="124" spans="1:10" ht="27" customHeight="1" x14ac:dyDescent="0.2">
      <c r="A124" s="98" t="s">
        <v>261</v>
      </c>
      <c r="B124" s="545" t="s">
        <v>262</v>
      </c>
      <c r="C124" s="545"/>
      <c r="D124" s="98" t="s">
        <v>305</v>
      </c>
      <c r="E124" s="102" t="s">
        <v>306</v>
      </c>
      <c r="F124" s="547" t="s">
        <v>365</v>
      </c>
      <c r="G124" s="547"/>
      <c r="H124" s="546" t="s">
        <v>307</v>
      </c>
      <c r="I124" s="550"/>
      <c r="J124" s="83" t="s">
        <v>308</v>
      </c>
    </row>
    <row r="125" spans="1:10" x14ac:dyDescent="0.2">
      <c r="A125" s="115">
        <v>1</v>
      </c>
      <c r="B125" s="551">
        <v>2</v>
      </c>
      <c r="C125" s="551"/>
      <c r="D125" s="116">
        <v>3</v>
      </c>
      <c r="E125" s="115">
        <v>4</v>
      </c>
      <c r="F125" s="552">
        <v>5</v>
      </c>
      <c r="G125" s="552"/>
      <c r="H125" s="553">
        <v>6</v>
      </c>
      <c r="I125" s="554"/>
      <c r="J125" s="82">
        <v>7</v>
      </c>
    </row>
    <row r="126" spans="1:10" x14ac:dyDescent="0.2">
      <c r="A126" s="101">
        <v>1</v>
      </c>
      <c r="B126" s="537" t="s">
        <v>366</v>
      </c>
      <c r="C126" s="537"/>
      <c r="D126" s="117">
        <v>1</v>
      </c>
      <c r="E126" s="118">
        <v>1</v>
      </c>
      <c r="F126" s="555">
        <f>H126/E126/D126</f>
        <v>0</v>
      </c>
      <c r="G126" s="555"/>
      <c r="H126" s="556">
        <v>0</v>
      </c>
      <c r="I126" s="557"/>
      <c r="J126" s="119">
        <v>0</v>
      </c>
    </row>
    <row r="127" spans="1:10" x14ac:dyDescent="0.2">
      <c r="A127" s="101">
        <f>A126+1</f>
        <v>2</v>
      </c>
      <c r="B127" s="537" t="s">
        <v>309</v>
      </c>
      <c r="C127" s="537"/>
      <c r="D127" s="117">
        <v>1</v>
      </c>
      <c r="E127" s="118">
        <v>12</v>
      </c>
      <c r="F127" s="555">
        <f>H127/E127/D127</f>
        <v>2250</v>
      </c>
      <c r="G127" s="555"/>
      <c r="H127" s="559">
        <v>27000</v>
      </c>
      <c r="I127" s="560"/>
      <c r="J127" s="119">
        <v>0</v>
      </c>
    </row>
    <row r="128" spans="1:10" x14ac:dyDescent="0.2">
      <c r="A128" s="101">
        <f>A127+1</f>
        <v>3</v>
      </c>
      <c r="B128" s="537" t="s">
        <v>310</v>
      </c>
      <c r="C128" s="537"/>
      <c r="D128" s="117">
        <v>1</v>
      </c>
      <c r="E128" s="118">
        <v>12</v>
      </c>
      <c r="F128" s="555">
        <f>H128/E128/D128</f>
        <v>0</v>
      </c>
      <c r="G128" s="555"/>
      <c r="H128" s="556">
        <v>0</v>
      </c>
      <c r="I128" s="557"/>
      <c r="J128" s="119"/>
    </row>
    <row r="129" spans="1:10" x14ac:dyDescent="0.2">
      <c r="A129" s="101"/>
      <c r="B129" s="530" t="s">
        <v>259</v>
      </c>
      <c r="C129" s="530"/>
      <c r="D129" s="119" t="s">
        <v>34</v>
      </c>
      <c r="E129" s="120" t="s">
        <v>34</v>
      </c>
      <c r="F129" s="555" t="s">
        <v>34</v>
      </c>
      <c r="G129" s="555"/>
      <c r="H129" s="558">
        <f>SUM(H126:I128)</f>
        <v>27000</v>
      </c>
      <c r="I129" s="558"/>
      <c r="J129" s="119">
        <f>J128</f>
        <v>0</v>
      </c>
    </row>
    <row r="131" spans="1:10" hidden="1" x14ac:dyDescent="0.2">
      <c r="A131" s="93"/>
      <c r="C131" s="93" t="s">
        <v>367</v>
      </c>
      <c r="D131" s="93"/>
      <c r="E131" s="93"/>
      <c r="F131" s="93"/>
      <c r="G131" s="93"/>
      <c r="H131" s="93"/>
      <c r="I131" s="93"/>
    </row>
    <row r="132" spans="1:10" hidden="1" x14ac:dyDescent="0.2"/>
    <row r="133" spans="1:10" hidden="1" x14ac:dyDescent="0.2"/>
    <row r="134" spans="1:10" ht="24.6" hidden="1" customHeight="1" x14ac:dyDescent="0.2">
      <c r="A134" s="94" t="s">
        <v>261</v>
      </c>
      <c r="B134" s="530" t="s">
        <v>262</v>
      </c>
      <c r="C134" s="530"/>
      <c r="D134" s="530"/>
      <c r="E134" s="95"/>
      <c r="F134" s="530" t="s">
        <v>311</v>
      </c>
      <c r="G134" s="530"/>
      <c r="H134" s="530" t="s">
        <v>312</v>
      </c>
      <c r="I134" s="530"/>
    </row>
    <row r="135" spans="1:10" hidden="1" x14ac:dyDescent="0.2">
      <c r="A135" s="83">
        <v>1</v>
      </c>
      <c r="B135" s="530">
        <v>2</v>
      </c>
      <c r="C135" s="530"/>
      <c r="D135" s="530"/>
      <c r="E135" s="95"/>
      <c r="F135" s="536">
        <v>4</v>
      </c>
      <c r="G135" s="536"/>
      <c r="H135" s="536">
        <v>5</v>
      </c>
      <c r="I135" s="536"/>
    </row>
    <row r="136" spans="1:10" hidden="1" x14ac:dyDescent="0.2">
      <c r="A136" s="83"/>
      <c r="B136" s="537"/>
      <c r="C136" s="537"/>
      <c r="D136" s="537"/>
      <c r="E136" s="95"/>
      <c r="F136" s="536"/>
      <c r="G136" s="536"/>
      <c r="H136" s="549" t="e">
        <f>#REF!*F136</f>
        <v>#REF!</v>
      </c>
      <c r="I136" s="549"/>
    </row>
    <row r="137" spans="1:10" hidden="1" x14ac:dyDescent="0.2">
      <c r="A137" s="83"/>
      <c r="B137" s="537"/>
      <c r="C137" s="537"/>
      <c r="D137" s="537"/>
      <c r="E137" s="95"/>
      <c r="F137" s="536"/>
      <c r="G137" s="536"/>
      <c r="H137" s="549" t="e">
        <f>#REF!*F137</f>
        <v>#REF!</v>
      </c>
      <c r="I137" s="549"/>
    </row>
    <row r="138" spans="1:10" hidden="1" x14ac:dyDescent="0.2">
      <c r="A138" s="83"/>
      <c r="B138" s="537"/>
      <c r="C138" s="537"/>
      <c r="D138" s="537"/>
      <c r="E138" s="95"/>
      <c r="F138" s="536"/>
      <c r="G138" s="536"/>
      <c r="H138" s="549" t="e">
        <f>#REF!*F138</f>
        <v>#REF!</v>
      </c>
      <c r="I138" s="549"/>
    </row>
    <row r="139" spans="1:10" hidden="1" x14ac:dyDescent="0.2">
      <c r="A139" s="83"/>
      <c r="B139" s="537"/>
      <c r="C139" s="537"/>
      <c r="D139" s="537"/>
      <c r="E139" s="95"/>
      <c r="F139" s="536"/>
      <c r="G139" s="536"/>
      <c r="H139" s="549" t="e">
        <f>#REF!*F139</f>
        <v>#REF!</v>
      </c>
      <c r="I139" s="549"/>
    </row>
    <row r="140" spans="1:10" hidden="1" x14ac:dyDescent="0.2">
      <c r="A140" s="83"/>
      <c r="B140" s="537"/>
      <c r="C140" s="537"/>
      <c r="D140" s="537"/>
      <c r="E140" s="95"/>
      <c r="F140" s="536"/>
      <c r="G140" s="536"/>
      <c r="H140" s="549" t="e">
        <f>#REF!*F140</f>
        <v>#REF!</v>
      </c>
      <c r="I140" s="549"/>
    </row>
    <row r="141" spans="1:10" hidden="1" x14ac:dyDescent="0.2">
      <c r="A141" s="83"/>
      <c r="B141" s="537"/>
      <c r="C141" s="537"/>
      <c r="D141" s="537"/>
      <c r="E141" s="95"/>
      <c r="F141" s="536"/>
      <c r="G141" s="536"/>
      <c r="H141" s="549" t="e">
        <f>#REF!*F141</f>
        <v>#REF!</v>
      </c>
      <c r="I141" s="549"/>
    </row>
    <row r="142" spans="1:10" hidden="1" x14ac:dyDescent="0.2">
      <c r="A142" s="83"/>
      <c r="B142" s="530" t="s">
        <v>259</v>
      </c>
      <c r="C142" s="530"/>
      <c r="D142" s="530"/>
      <c r="E142" s="95"/>
      <c r="F142" s="536" t="s">
        <v>34</v>
      </c>
      <c r="G142" s="536"/>
      <c r="H142" s="549" t="e">
        <f>SUM(H136:I141)</f>
        <v>#REF!</v>
      </c>
      <c r="I142" s="536"/>
    </row>
    <row r="145" spans="1:12" x14ac:dyDescent="0.2">
      <c r="A145" s="114"/>
      <c r="B145" s="114"/>
      <c r="C145" s="114" t="s">
        <v>368</v>
      </c>
      <c r="D145" s="114"/>
      <c r="E145" s="114"/>
      <c r="F145" s="114"/>
      <c r="G145" s="114"/>
      <c r="H145" s="114"/>
      <c r="I145" s="114"/>
      <c r="J145" s="114"/>
      <c r="K145" s="114"/>
      <c r="L145" s="114"/>
    </row>
    <row r="146" spans="1:12" x14ac:dyDescent="0.2">
      <c r="A146" s="114"/>
      <c r="B146" s="114"/>
      <c r="C146" s="114"/>
      <c r="D146" s="114"/>
      <c r="E146" s="114"/>
      <c r="F146" s="114"/>
      <c r="G146" s="114"/>
      <c r="H146" s="114"/>
      <c r="I146" s="114" t="s">
        <v>448</v>
      </c>
      <c r="J146" s="114"/>
      <c r="K146" s="114"/>
      <c r="L146" s="114"/>
    </row>
    <row r="147" spans="1:12" ht="34.9" customHeight="1" x14ac:dyDescent="0.2">
      <c r="A147" s="268" t="s">
        <v>261</v>
      </c>
      <c r="B147" s="561" t="s">
        <v>19</v>
      </c>
      <c r="C147" s="561"/>
      <c r="D147" s="268" t="s">
        <v>313</v>
      </c>
      <c r="E147" s="270" t="s">
        <v>314</v>
      </c>
      <c r="F147" s="562" t="s">
        <v>315</v>
      </c>
      <c r="G147" s="562"/>
      <c r="H147" s="561" t="s">
        <v>316</v>
      </c>
      <c r="I147" s="561"/>
      <c r="J147" s="272" t="s">
        <v>308</v>
      </c>
      <c r="K147" s="114"/>
      <c r="L147" s="114"/>
    </row>
    <row r="148" spans="1:12" ht="9.6" customHeight="1" x14ac:dyDescent="0.2">
      <c r="A148" s="272">
        <v>1</v>
      </c>
      <c r="B148" s="561">
        <v>2</v>
      </c>
      <c r="C148" s="561"/>
      <c r="D148" s="268">
        <v>3</v>
      </c>
      <c r="E148" s="272">
        <v>4</v>
      </c>
      <c r="F148" s="562">
        <v>5</v>
      </c>
      <c r="G148" s="562"/>
      <c r="H148" s="561">
        <v>6</v>
      </c>
      <c r="I148" s="561"/>
      <c r="J148" s="272">
        <v>7</v>
      </c>
      <c r="K148" s="114"/>
      <c r="L148" s="114"/>
    </row>
    <row r="149" spans="1:12" ht="12" x14ac:dyDescent="0.2">
      <c r="A149" s="272">
        <v>1</v>
      </c>
      <c r="B149" s="563" t="s">
        <v>319</v>
      </c>
      <c r="C149" s="563"/>
      <c r="D149" s="273">
        <f>H149/E149</f>
        <v>273.68460710441332</v>
      </c>
      <c r="E149" s="274">
        <v>27.87</v>
      </c>
      <c r="F149" s="564">
        <v>1</v>
      </c>
      <c r="G149" s="564"/>
      <c r="H149" s="565">
        <v>7627.59</v>
      </c>
      <c r="I149" s="565"/>
      <c r="J149" s="273"/>
      <c r="K149" s="275">
        <f>H149+H150+H151</f>
        <v>12526.529999999999</v>
      </c>
      <c r="L149" s="114" t="s">
        <v>503</v>
      </c>
    </row>
    <row r="150" spans="1:12" ht="12" x14ac:dyDescent="0.2">
      <c r="A150" s="272">
        <f>A149+1</f>
        <v>2</v>
      </c>
      <c r="B150" s="563" t="s">
        <v>320</v>
      </c>
      <c r="C150" s="563"/>
      <c r="D150" s="273">
        <f>H150/E150</f>
        <v>0</v>
      </c>
      <c r="E150" s="274">
        <v>35.799999999999997</v>
      </c>
      <c r="F150" s="564">
        <v>1</v>
      </c>
      <c r="G150" s="564"/>
      <c r="H150" s="565"/>
      <c r="I150" s="565"/>
      <c r="J150" s="273"/>
      <c r="K150" s="114"/>
      <c r="L150" s="114"/>
    </row>
    <row r="151" spans="1:12" ht="10.15" customHeight="1" x14ac:dyDescent="0.2">
      <c r="A151" s="272">
        <f>A150+1</f>
        <v>3</v>
      </c>
      <c r="B151" s="563" t="s">
        <v>480</v>
      </c>
      <c r="C151" s="563"/>
      <c r="D151" s="273">
        <f>D150</f>
        <v>0</v>
      </c>
      <c r="E151" s="274">
        <f>35.8*0.5</f>
        <v>17.899999999999999</v>
      </c>
      <c r="F151" s="564">
        <v>1</v>
      </c>
      <c r="G151" s="564"/>
      <c r="H151" s="566">
        <v>4898.9399999999996</v>
      </c>
      <c r="I151" s="567"/>
      <c r="J151" s="273"/>
      <c r="K151" s="114"/>
      <c r="L151" s="114"/>
    </row>
    <row r="152" spans="1:12" x14ac:dyDescent="0.2">
      <c r="A152" s="272">
        <v>6</v>
      </c>
      <c r="B152" s="571" t="s">
        <v>369</v>
      </c>
      <c r="C152" s="572"/>
      <c r="D152" s="273">
        <v>357.85</v>
      </c>
      <c r="E152" s="274">
        <f>H152/F152/D152</f>
        <v>236.97859438312139</v>
      </c>
      <c r="F152" s="573">
        <v>1</v>
      </c>
      <c r="G152" s="574"/>
      <c r="H152" s="566">
        <v>84802.79</v>
      </c>
      <c r="I152" s="567"/>
      <c r="J152" s="273"/>
      <c r="K152" s="275">
        <f>H152</f>
        <v>84802.79</v>
      </c>
      <c r="L152" s="114" t="s">
        <v>369</v>
      </c>
    </row>
    <row r="153" spans="1:12" x14ac:dyDescent="0.2">
      <c r="A153" s="272"/>
      <c r="B153" s="561" t="s">
        <v>259</v>
      </c>
      <c r="C153" s="561"/>
      <c r="D153" s="273" t="s">
        <v>34</v>
      </c>
      <c r="E153" s="274" t="s">
        <v>34</v>
      </c>
      <c r="F153" s="564" t="s">
        <v>34</v>
      </c>
      <c r="G153" s="564"/>
      <c r="H153" s="566">
        <f>H149+H150+H151+H152</f>
        <v>97329.319999999992</v>
      </c>
      <c r="I153" s="567"/>
      <c r="J153" s="273">
        <f>SUM(J149:J150)</f>
        <v>0</v>
      </c>
      <c r="K153" s="275"/>
      <c r="L153" s="114"/>
    </row>
    <row r="154" spans="1:12" x14ac:dyDescent="0.2">
      <c r="A154" s="272">
        <v>5</v>
      </c>
      <c r="B154" s="568" t="s">
        <v>370</v>
      </c>
      <c r="C154" s="569"/>
      <c r="D154" s="276"/>
      <c r="E154" s="277"/>
      <c r="F154" s="570">
        <v>1</v>
      </c>
      <c r="G154" s="570"/>
      <c r="H154" s="566">
        <f>'Роспись 2024-2026'!P13</f>
        <v>30900</v>
      </c>
      <c r="I154" s="567"/>
      <c r="J154" s="273"/>
      <c r="K154" s="114"/>
      <c r="L154" s="114"/>
    </row>
    <row r="155" spans="1:12" x14ac:dyDescent="0.2">
      <c r="A155" s="272"/>
      <c r="B155" s="561" t="s">
        <v>259</v>
      </c>
      <c r="C155" s="561"/>
      <c r="D155" s="273" t="s">
        <v>34</v>
      </c>
      <c r="E155" s="274" t="s">
        <v>34</v>
      </c>
      <c r="F155" s="564" t="s">
        <v>34</v>
      </c>
      <c r="G155" s="564"/>
      <c r="H155" s="566">
        <f>H153+H154</f>
        <v>128229.31999999999</v>
      </c>
      <c r="I155" s="567"/>
      <c r="J155" s="273">
        <f>J153+J154</f>
        <v>0</v>
      </c>
      <c r="K155" s="114"/>
      <c r="L155" s="275"/>
    </row>
    <row r="156" spans="1:12" x14ac:dyDescent="0.2">
      <c r="A156" s="114"/>
      <c r="B156" s="114"/>
      <c r="C156" s="114"/>
      <c r="D156" s="114"/>
      <c r="E156" s="114"/>
      <c r="F156" s="114"/>
      <c r="G156" s="114"/>
      <c r="H156" s="114"/>
      <c r="I156" s="114"/>
      <c r="J156" s="114"/>
      <c r="K156" s="114"/>
      <c r="L156" s="114"/>
    </row>
    <row r="157" spans="1:12" x14ac:dyDescent="0.2">
      <c r="A157" s="114"/>
      <c r="B157" s="114"/>
      <c r="C157" s="114"/>
      <c r="D157" s="114"/>
      <c r="E157" s="114"/>
      <c r="F157" s="114"/>
      <c r="G157" s="114"/>
      <c r="H157" s="114"/>
      <c r="I157" s="114" t="s">
        <v>400</v>
      </c>
      <c r="J157" s="114"/>
      <c r="K157" s="114"/>
      <c r="L157" s="114"/>
    </row>
    <row r="158" spans="1:12" ht="33.75" x14ac:dyDescent="0.2">
      <c r="A158" s="268" t="s">
        <v>261</v>
      </c>
      <c r="B158" s="561" t="s">
        <v>19</v>
      </c>
      <c r="C158" s="561"/>
      <c r="D158" s="268" t="s">
        <v>313</v>
      </c>
      <c r="E158" s="270" t="s">
        <v>314</v>
      </c>
      <c r="F158" s="562" t="s">
        <v>315</v>
      </c>
      <c r="G158" s="562"/>
      <c r="H158" s="561" t="s">
        <v>316</v>
      </c>
      <c r="I158" s="561"/>
      <c r="J158" s="272" t="s">
        <v>308</v>
      </c>
      <c r="K158" s="114"/>
      <c r="L158" s="114"/>
    </row>
    <row r="159" spans="1:12" x14ac:dyDescent="0.2">
      <c r="A159" s="272">
        <v>1</v>
      </c>
      <c r="B159" s="561">
        <v>2</v>
      </c>
      <c r="C159" s="561"/>
      <c r="D159" s="268">
        <v>3</v>
      </c>
      <c r="E159" s="272">
        <v>4</v>
      </c>
      <c r="F159" s="562">
        <v>5</v>
      </c>
      <c r="G159" s="562"/>
      <c r="H159" s="561">
        <v>6</v>
      </c>
      <c r="I159" s="561"/>
      <c r="J159" s="272">
        <v>7</v>
      </c>
      <c r="K159" s="114"/>
      <c r="L159" s="114"/>
    </row>
    <row r="160" spans="1:12" ht="12" x14ac:dyDescent="0.2">
      <c r="A160" s="272">
        <v>1</v>
      </c>
      <c r="B160" s="563" t="s">
        <v>317</v>
      </c>
      <c r="C160" s="563"/>
      <c r="D160" s="273">
        <f>H160/E160</f>
        <v>337.91092146252834</v>
      </c>
      <c r="E160" s="274">
        <v>2526.31</v>
      </c>
      <c r="F160" s="564">
        <v>1</v>
      </c>
      <c r="G160" s="564"/>
      <c r="H160" s="565">
        <v>853667.74</v>
      </c>
      <c r="I160" s="565"/>
      <c r="J160" s="273"/>
      <c r="K160" s="275">
        <f>H160+H162</f>
        <v>853667.74</v>
      </c>
      <c r="L160" s="114" t="s">
        <v>504</v>
      </c>
    </row>
    <row r="161" spans="1:12" ht="12" x14ac:dyDescent="0.2">
      <c r="A161" s="272">
        <f>A160+1</f>
        <v>2</v>
      </c>
      <c r="B161" s="563" t="s">
        <v>318</v>
      </c>
      <c r="C161" s="563"/>
      <c r="D161" s="273">
        <f>H161/E161</f>
        <v>27926.91304347826</v>
      </c>
      <c r="E161" s="274">
        <v>5.98</v>
      </c>
      <c r="F161" s="564">
        <v>1</v>
      </c>
      <c r="G161" s="564"/>
      <c r="H161" s="565">
        <v>167002.94</v>
      </c>
      <c r="I161" s="565"/>
      <c r="J161" s="273"/>
      <c r="K161" s="275">
        <f>H161</f>
        <v>167002.94</v>
      </c>
      <c r="L161" s="114" t="s">
        <v>505</v>
      </c>
    </row>
    <row r="162" spans="1:12" ht="12" x14ac:dyDescent="0.2">
      <c r="A162" s="272">
        <f>A161+1</f>
        <v>3</v>
      </c>
      <c r="B162" s="563" t="s">
        <v>321</v>
      </c>
      <c r="C162" s="563"/>
      <c r="D162" s="273"/>
      <c r="E162" s="274"/>
      <c r="F162" s="564">
        <v>1</v>
      </c>
      <c r="G162" s="564"/>
      <c r="H162" s="565"/>
      <c r="I162" s="565"/>
      <c r="J162" s="273"/>
      <c r="K162" s="114"/>
      <c r="L162" s="114"/>
    </row>
    <row r="163" spans="1:12" x14ac:dyDescent="0.2">
      <c r="A163" s="272"/>
      <c r="B163" s="561" t="s">
        <v>259</v>
      </c>
      <c r="C163" s="561"/>
      <c r="D163" s="273" t="s">
        <v>34</v>
      </c>
      <c r="E163" s="274" t="s">
        <v>34</v>
      </c>
      <c r="F163" s="564" t="s">
        <v>34</v>
      </c>
      <c r="G163" s="564"/>
      <c r="H163" s="566">
        <f>SUM(H160:I162)</f>
        <v>1020670.6799999999</v>
      </c>
      <c r="I163" s="567"/>
      <c r="J163" s="273">
        <f>SUM(J160:J162)</f>
        <v>0</v>
      </c>
      <c r="K163" s="275">
        <f>'Роспись 2024-2026'!P9</f>
        <v>1118000</v>
      </c>
      <c r="L163" s="275">
        <f>H153+H163-K163</f>
        <v>0</v>
      </c>
    </row>
    <row r="164" spans="1:12" x14ac:dyDescent="0.2">
      <c r="I164" s="122"/>
    </row>
    <row r="165" spans="1:12" x14ac:dyDescent="0.2">
      <c r="C165" s="111" t="s">
        <v>446</v>
      </c>
      <c r="I165" s="122"/>
    </row>
    <row r="166" spans="1:12" x14ac:dyDescent="0.2">
      <c r="I166" s="122"/>
    </row>
    <row r="167" spans="1:12" ht="33.75" x14ac:dyDescent="0.2">
      <c r="A167" s="191" t="s">
        <v>261</v>
      </c>
      <c r="B167" s="530" t="s">
        <v>19</v>
      </c>
      <c r="C167" s="530"/>
      <c r="D167" s="191" t="s">
        <v>313</v>
      </c>
      <c r="E167" s="193" t="s">
        <v>314</v>
      </c>
      <c r="F167" s="536" t="s">
        <v>315</v>
      </c>
      <c r="G167" s="536"/>
      <c r="H167" s="530" t="s">
        <v>316</v>
      </c>
      <c r="I167" s="530"/>
    </row>
    <row r="168" spans="1:12" x14ac:dyDescent="0.2">
      <c r="A168" s="195">
        <v>1</v>
      </c>
      <c r="B168" s="530">
        <v>2</v>
      </c>
      <c r="C168" s="530"/>
      <c r="D168" s="191">
        <v>3</v>
      </c>
      <c r="E168" s="195">
        <v>4</v>
      </c>
      <c r="F168" s="536">
        <v>5</v>
      </c>
      <c r="G168" s="536"/>
      <c r="H168" s="530">
        <v>6</v>
      </c>
      <c r="I168" s="530"/>
    </row>
    <row r="169" spans="1:12" ht="12" x14ac:dyDescent="0.2">
      <c r="A169" s="195">
        <v>1</v>
      </c>
      <c r="B169" s="537" t="s">
        <v>447</v>
      </c>
      <c r="C169" s="537"/>
      <c r="D169" s="194">
        <v>1</v>
      </c>
      <c r="E169" s="120">
        <f>H169/F169/D169</f>
        <v>0</v>
      </c>
      <c r="F169" s="555">
        <v>1</v>
      </c>
      <c r="G169" s="555"/>
      <c r="H169" s="642"/>
      <c r="I169" s="642"/>
    </row>
    <row r="170" spans="1:12" x14ac:dyDescent="0.2">
      <c r="I170" s="122"/>
    </row>
    <row r="171" spans="1:12" x14ac:dyDescent="0.2">
      <c r="I171" s="122"/>
    </row>
    <row r="172" spans="1:12" x14ac:dyDescent="0.2">
      <c r="I172" s="122"/>
    </row>
    <row r="173" spans="1:12" s="100" customFormat="1" x14ac:dyDescent="0.2">
      <c r="C173" s="111" t="s">
        <v>371</v>
      </c>
    </row>
    <row r="174" spans="1:12" ht="34.9" customHeight="1" x14ac:dyDescent="0.2">
      <c r="A174" s="100"/>
      <c r="B174" s="100"/>
      <c r="C174" s="100"/>
      <c r="D174" s="100"/>
      <c r="E174" s="100"/>
      <c r="F174" s="100"/>
      <c r="G174" s="100"/>
      <c r="H174" s="100"/>
      <c r="I174" s="100"/>
    </row>
    <row r="175" spans="1:12" ht="9.6" customHeight="1" x14ac:dyDescent="0.2">
      <c r="A175" s="94" t="s">
        <v>261</v>
      </c>
      <c r="B175" s="530" t="s">
        <v>262</v>
      </c>
      <c r="C175" s="530"/>
      <c r="D175" s="530"/>
      <c r="E175" s="95" t="s">
        <v>372</v>
      </c>
      <c r="F175" s="530" t="s">
        <v>323</v>
      </c>
      <c r="G175" s="530"/>
      <c r="H175" s="530" t="s">
        <v>324</v>
      </c>
      <c r="I175" s="530"/>
    </row>
    <row r="176" spans="1:12" ht="15" customHeight="1" x14ac:dyDescent="0.2">
      <c r="A176" s="83">
        <v>1</v>
      </c>
      <c r="B176" s="575" t="s">
        <v>427</v>
      </c>
      <c r="C176" s="576"/>
      <c r="D176" s="577"/>
      <c r="E176" s="121">
        <f>H176/F176</f>
        <v>2398</v>
      </c>
      <c r="F176" s="578">
        <v>4</v>
      </c>
      <c r="G176" s="579"/>
      <c r="H176" s="580">
        <v>9592</v>
      </c>
      <c r="I176" s="581"/>
    </row>
    <row r="177" spans="1:17" ht="15" customHeight="1" x14ac:dyDescent="0.2">
      <c r="A177" s="83">
        <f>A176+1</f>
        <v>2</v>
      </c>
      <c r="B177" s="582" t="s">
        <v>478</v>
      </c>
      <c r="C177" s="583"/>
      <c r="D177" s="584"/>
      <c r="E177" s="121">
        <f t="shared" ref="E177:E195" si="0">H177/F177</f>
        <v>3916</v>
      </c>
      <c r="F177" s="578">
        <v>12</v>
      </c>
      <c r="G177" s="579"/>
      <c r="H177" s="580">
        <v>46992</v>
      </c>
      <c r="I177" s="581"/>
    </row>
    <row r="178" spans="1:17" ht="15" customHeight="1" x14ac:dyDescent="0.2">
      <c r="A178" s="83">
        <f t="shared" ref="A178:A195" si="1">A177+1</f>
        <v>3</v>
      </c>
      <c r="B178" s="582" t="s">
        <v>428</v>
      </c>
      <c r="C178" s="583"/>
      <c r="D178" s="584"/>
      <c r="E178" s="121">
        <f t="shared" si="0"/>
        <v>3607</v>
      </c>
      <c r="F178" s="578">
        <v>12</v>
      </c>
      <c r="G178" s="579"/>
      <c r="H178" s="580">
        <v>43284</v>
      </c>
      <c r="I178" s="581"/>
    </row>
    <row r="179" spans="1:17" ht="15" customHeight="1" x14ac:dyDescent="0.2">
      <c r="A179" s="83">
        <f t="shared" si="1"/>
        <v>4</v>
      </c>
      <c r="B179" s="582" t="s">
        <v>499</v>
      </c>
      <c r="C179" s="583"/>
      <c r="D179" s="584"/>
      <c r="E179" s="121">
        <f t="shared" si="0"/>
        <v>0</v>
      </c>
      <c r="F179" s="578">
        <v>12</v>
      </c>
      <c r="G179" s="579"/>
      <c r="H179" s="580"/>
      <c r="I179" s="581"/>
      <c r="N179" s="92"/>
    </row>
    <row r="180" spans="1:17" s="100" customFormat="1" ht="15" customHeight="1" x14ac:dyDescent="0.2">
      <c r="A180" s="83">
        <f t="shared" si="1"/>
        <v>5</v>
      </c>
      <c r="B180" s="582" t="s">
        <v>429</v>
      </c>
      <c r="C180" s="583"/>
      <c r="D180" s="584"/>
      <c r="E180" s="121" t="e">
        <f t="shared" si="0"/>
        <v>#DIV/0!</v>
      </c>
      <c r="F180" s="578"/>
      <c r="G180" s="579"/>
      <c r="H180" s="580"/>
      <c r="I180" s="581"/>
    </row>
    <row r="181" spans="1:17" s="100" customFormat="1" ht="15" customHeight="1" x14ac:dyDescent="0.2">
      <c r="A181" s="83">
        <f t="shared" si="1"/>
        <v>6</v>
      </c>
      <c r="B181" s="582" t="s">
        <v>430</v>
      </c>
      <c r="C181" s="583"/>
      <c r="D181" s="584"/>
      <c r="E181" s="121">
        <f t="shared" si="0"/>
        <v>6918</v>
      </c>
      <c r="F181" s="578">
        <v>4</v>
      </c>
      <c r="G181" s="579"/>
      <c r="H181" s="580">
        <v>27672</v>
      </c>
      <c r="I181" s="581"/>
      <c r="K181" s="198"/>
      <c r="L181" s="198"/>
      <c r="M181" s="198"/>
      <c r="N181" s="198"/>
      <c r="O181" s="198"/>
      <c r="P181" s="198"/>
      <c r="Q181" s="198"/>
    </row>
    <row r="182" spans="1:17" s="100" customFormat="1" ht="15" customHeight="1" x14ac:dyDescent="0.2">
      <c r="A182" s="83">
        <f t="shared" si="1"/>
        <v>7</v>
      </c>
      <c r="B182" s="582" t="s">
        <v>431</v>
      </c>
      <c r="C182" s="583"/>
      <c r="D182" s="584"/>
      <c r="E182" s="121">
        <f t="shared" si="0"/>
        <v>0</v>
      </c>
      <c r="F182" s="578">
        <v>1</v>
      </c>
      <c r="G182" s="579"/>
      <c r="H182" s="580"/>
      <c r="I182" s="581"/>
      <c r="K182" s="198"/>
      <c r="L182" s="198"/>
      <c r="M182" s="198"/>
      <c r="N182" s="198"/>
      <c r="O182" s="198"/>
      <c r="P182" s="198"/>
      <c r="Q182" s="198"/>
    </row>
    <row r="183" spans="1:17" s="100" customFormat="1" ht="15" customHeight="1" x14ac:dyDescent="0.2">
      <c r="A183" s="83">
        <f t="shared" si="1"/>
        <v>8</v>
      </c>
      <c r="B183" s="582" t="s">
        <v>500</v>
      </c>
      <c r="C183" s="583"/>
      <c r="D183" s="584"/>
      <c r="E183" s="121">
        <f t="shared" si="0"/>
        <v>1750</v>
      </c>
      <c r="F183" s="578">
        <v>4</v>
      </c>
      <c r="G183" s="579"/>
      <c r="H183" s="580">
        <v>7000</v>
      </c>
      <c r="I183" s="581"/>
      <c r="K183" s="198"/>
      <c r="L183" s="198"/>
      <c r="M183" s="198"/>
      <c r="N183" s="198"/>
      <c r="O183" s="198"/>
      <c r="P183" s="198"/>
      <c r="Q183" s="198"/>
    </row>
    <row r="184" spans="1:17" ht="15" customHeight="1" x14ac:dyDescent="0.2">
      <c r="A184" s="83">
        <f t="shared" si="1"/>
        <v>9</v>
      </c>
      <c r="B184" s="582" t="s">
        <v>353</v>
      </c>
      <c r="C184" s="583"/>
      <c r="D184" s="584"/>
      <c r="E184" s="121">
        <f t="shared" si="0"/>
        <v>0</v>
      </c>
      <c r="F184" s="578">
        <v>1</v>
      </c>
      <c r="G184" s="579"/>
      <c r="H184" s="580"/>
      <c r="I184" s="581"/>
      <c r="K184" s="199"/>
      <c r="L184" s="199"/>
      <c r="M184" s="199"/>
      <c r="N184" s="199"/>
      <c r="O184" s="199"/>
      <c r="P184" s="199"/>
      <c r="Q184" s="199"/>
    </row>
    <row r="185" spans="1:17" ht="15" customHeight="1" x14ac:dyDescent="0.2">
      <c r="A185" s="83">
        <f t="shared" si="1"/>
        <v>10</v>
      </c>
      <c r="B185" s="582" t="s">
        <v>501</v>
      </c>
      <c r="C185" s="583"/>
      <c r="D185" s="584"/>
      <c r="E185" s="121">
        <f t="shared" si="0"/>
        <v>2398</v>
      </c>
      <c r="F185" s="578">
        <v>4</v>
      </c>
      <c r="G185" s="579"/>
      <c r="H185" s="580">
        <v>9592</v>
      </c>
      <c r="I185" s="581"/>
      <c r="K185" s="587"/>
      <c r="L185" s="587"/>
      <c r="M185" s="587"/>
      <c r="N185" s="585"/>
      <c r="O185" s="588"/>
      <c r="P185" s="199"/>
      <c r="Q185" s="199"/>
    </row>
    <row r="186" spans="1:17" ht="15" customHeight="1" x14ac:dyDescent="0.2">
      <c r="A186" s="83">
        <f t="shared" si="1"/>
        <v>11</v>
      </c>
      <c r="B186" s="582" t="s">
        <v>325</v>
      </c>
      <c r="C186" s="583"/>
      <c r="D186" s="584"/>
      <c r="E186" s="121">
        <f t="shared" si="0"/>
        <v>10000</v>
      </c>
      <c r="F186" s="578">
        <v>1</v>
      </c>
      <c r="G186" s="579"/>
      <c r="H186" s="580">
        <v>10000</v>
      </c>
      <c r="I186" s="581"/>
      <c r="K186" s="586"/>
      <c r="L186" s="586"/>
      <c r="M186" s="586"/>
      <c r="N186" s="585"/>
      <c r="O186" s="585"/>
      <c r="P186" s="199"/>
      <c r="Q186" s="199"/>
    </row>
    <row r="187" spans="1:17" ht="15" customHeight="1" x14ac:dyDescent="0.2">
      <c r="A187" s="83">
        <f t="shared" si="1"/>
        <v>12</v>
      </c>
      <c r="B187" s="582" t="s">
        <v>432</v>
      </c>
      <c r="C187" s="583"/>
      <c r="D187" s="584"/>
      <c r="E187" s="121">
        <f t="shared" si="0"/>
        <v>456.15083333333337</v>
      </c>
      <c r="F187" s="578">
        <v>12</v>
      </c>
      <c r="G187" s="579"/>
      <c r="H187" s="580">
        <v>5473.81</v>
      </c>
      <c r="I187" s="581"/>
      <c r="K187" s="586"/>
      <c r="L187" s="586"/>
      <c r="M187" s="586"/>
      <c r="N187" s="585"/>
      <c r="O187" s="585"/>
      <c r="P187" s="199"/>
      <c r="Q187" s="199"/>
    </row>
    <row r="188" spans="1:17" ht="36.75" customHeight="1" x14ac:dyDescent="0.2">
      <c r="A188" s="313">
        <f t="shared" si="1"/>
        <v>13</v>
      </c>
      <c r="B188" s="594" t="s">
        <v>433</v>
      </c>
      <c r="C188" s="595"/>
      <c r="D188" s="596"/>
      <c r="E188" s="314"/>
      <c r="F188" s="597"/>
      <c r="G188" s="598"/>
      <c r="H188" s="599">
        <f>'Роспись 2024-2026'!P12</f>
        <v>13500</v>
      </c>
      <c r="I188" s="600"/>
      <c r="K188" s="586"/>
      <c r="L188" s="586"/>
      <c r="M188" s="586"/>
      <c r="N188" s="585"/>
      <c r="O188" s="585"/>
      <c r="P188" s="199"/>
      <c r="Q188" s="199"/>
    </row>
    <row r="189" spans="1:17" ht="15" customHeight="1" x14ac:dyDescent="0.2">
      <c r="A189" s="83">
        <f t="shared" si="1"/>
        <v>14</v>
      </c>
      <c r="B189" s="582" t="s">
        <v>434</v>
      </c>
      <c r="C189" s="583"/>
      <c r="D189" s="584"/>
      <c r="E189" s="121">
        <f t="shared" si="0"/>
        <v>25000</v>
      </c>
      <c r="F189" s="578">
        <v>2</v>
      </c>
      <c r="G189" s="579"/>
      <c r="H189" s="580">
        <v>50000</v>
      </c>
      <c r="I189" s="581"/>
      <c r="K189" s="586"/>
      <c r="L189" s="586"/>
      <c r="M189" s="586"/>
      <c r="N189" s="585"/>
      <c r="O189" s="585"/>
      <c r="P189" s="199"/>
      <c r="Q189" s="199"/>
    </row>
    <row r="190" spans="1:17" ht="15" customHeight="1" x14ac:dyDescent="0.2">
      <c r="A190" s="83">
        <f t="shared" si="1"/>
        <v>15</v>
      </c>
      <c r="B190" s="582" t="s">
        <v>435</v>
      </c>
      <c r="C190" s="583"/>
      <c r="D190" s="584"/>
      <c r="E190" s="121">
        <f t="shared" si="0"/>
        <v>8000</v>
      </c>
      <c r="F190" s="578">
        <v>1</v>
      </c>
      <c r="G190" s="579"/>
      <c r="H190" s="580">
        <v>8000</v>
      </c>
      <c r="I190" s="581"/>
      <c r="K190" s="586"/>
      <c r="L190" s="586"/>
      <c r="M190" s="586"/>
      <c r="N190" s="585"/>
      <c r="O190" s="585"/>
      <c r="P190" s="199"/>
      <c r="Q190" s="199"/>
    </row>
    <row r="191" spans="1:17" ht="15" customHeight="1" x14ac:dyDescent="0.2">
      <c r="A191" s="83">
        <f t="shared" si="1"/>
        <v>16</v>
      </c>
      <c r="B191" s="582" t="s">
        <v>436</v>
      </c>
      <c r="C191" s="583"/>
      <c r="D191" s="584"/>
      <c r="E191" s="121">
        <f t="shared" si="0"/>
        <v>5000</v>
      </c>
      <c r="F191" s="578">
        <v>1</v>
      </c>
      <c r="G191" s="579"/>
      <c r="H191" s="580">
        <v>5000</v>
      </c>
      <c r="I191" s="581"/>
      <c r="K191" s="586"/>
      <c r="L191" s="586"/>
      <c r="M191" s="586"/>
      <c r="N191" s="585"/>
      <c r="O191" s="585"/>
      <c r="P191" s="199"/>
      <c r="Q191" s="199"/>
    </row>
    <row r="192" spans="1:17" ht="15" customHeight="1" x14ac:dyDescent="0.25">
      <c r="A192" s="83">
        <f t="shared" si="1"/>
        <v>17</v>
      </c>
      <c r="B192" s="582" t="s">
        <v>326</v>
      </c>
      <c r="C192" s="583"/>
      <c r="D192" s="584"/>
      <c r="E192" s="121" t="e">
        <f t="shared" si="0"/>
        <v>#DIV/0!</v>
      </c>
      <c r="F192" s="593"/>
      <c r="G192" s="593"/>
      <c r="H192" s="580"/>
      <c r="I192" s="592"/>
      <c r="K192" s="586"/>
      <c r="L192" s="586"/>
      <c r="M192" s="586"/>
      <c r="N192" s="585"/>
      <c r="O192" s="585"/>
      <c r="P192" s="199"/>
      <c r="Q192" s="199"/>
    </row>
    <row r="193" spans="1:17" ht="15" customHeight="1" x14ac:dyDescent="0.25">
      <c r="A193" s="83">
        <f t="shared" si="1"/>
        <v>18</v>
      </c>
      <c r="B193" s="589" t="s">
        <v>451</v>
      </c>
      <c r="C193" s="590"/>
      <c r="D193" s="591"/>
      <c r="E193" s="121" t="e">
        <f t="shared" si="0"/>
        <v>#DIV/0!</v>
      </c>
      <c r="F193" s="578"/>
      <c r="G193" s="579"/>
      <c r="H193" s="580"/>
      <c r="I193" s="592"/>
      <c r="K193" s="586"/>
      <c r="L193" s="586"/>
      <c r="M193" s="586"/>
      <c r="N193" s="585"/>
      <c r="O193" s="588"/>
      <c r="P193" s="199"/>
      <c r="Q193" s="199"/>
    </row>
    <row r="194" spans="1:17" ht="15" customHeight="1" x14ac:dyDescent="0.25">
      <c r="A194" s="83">
        <f t="shared" si="1"/>
        <v>19</v>
      </c>
      <c r="B194" s="589" t="s">
        <v>450</v>
      </c>
      <c r="C194" s="590"/>
      <c r="D194" s="591"/>
      <c r="E194" s="121">
        <f t="shared" si="0"/>
        <v>10000</v>
      </c>
      <c r="F194" s="578">
        <v>1</v>
      </c>
      <c r="G194" s="579"/>
      <c r="H194" s="580">
        <v>10000</v>
      </c>
      <c r="I194" s="592"/>
      <c r="K194" s="586"/>
      <c r="L194" s="586"/>
      <c r="M194" s="586"/>
      <c r="N194" s="585"/>
      <c r="O194" s="588"/>
      <c r="P194" s="199"/>
      <c r="Q194" s="199"/>
    </row>
    <row r="195" spans="1:17" ht="15" customHeight="1" x14ac:dyDescent="0.25">
      <c r="A195" s="83">
        <f t="shared" si="1"/>
        <v>20</v>
      </c>
      <c r="B195" s="589" t="s">
        <v>449</v>
      </c>
      <c r="C195" s="590"/>
      <c r="D195" s="591"/>
      <c r="E195" s="121" t="e">
        <f t="shared" si="0"/>
        <v>#DIV/0!</v>
      </c>
      <c r="F195" s="593"/>
      <c r="G195" s="593"/>
      <c r="H195" s="580"/>
      <c r="I195" s="592"/>
      <c r="K195" s="586"/>
      <c r="L195" s="586"/>
      <c r="M195" s="586"/>
      <c r="N195" s="585"/>
      <c r="O195" s="588"/>
      <c r="P195" s="199"/>
      <c r="Q195" s="199"/>
    </row>
    <row r="196" spans="1:17" ht="15" customHeight="1" x14ac:dyDescent="0.2">
      <c r="A196" s="83"/>
      <c r="B196" s="601" t="s">
        <v>259</v>
      </c>
      <c r="C196" s="601"/>
      <c r="D196" s="601"/>
      <c r="E196" s="119"/>
      <c r="F196" s="555" t="s">
        <v>34</v>
      </c>
      <c r="G196" s="555"/>
      <c r="H196" s="602">
        <f>SUM(H176:I195)</f>
        <v>246105.81</v>
      </c>
      <c r="I196" s="602"/>
      <c r="K196" s="586"/>
      <c r="L196" s="586"/>
      <c r="M196" s="586"/>
      <c r="N196" s="585"/>
      <c r="O196" s="588"/>
      <c r="P196" s="199"/>
      <c r="Q196" s="199"/>
    </row>
    <row r="197" spans="1:17" ht="15" customHeight="1" x14ac:dyDescent="0.2">
      <c r="K197" s="586"/>
      <c r="L197" s="586"/>
      <c r="M197" s="586"/>
      <c r="N197" s="585"/>
      <c r="O197" s="588"/>
      <c r="P197" s="199"/>
      <c r="Q197" s="199"/>
    </row>
    <row r="198" spans="1:17" ht="15" customHeight="1" x14ac:dyDescent="0.2">
      <c r="C198" s="122"/>
      <c r="D198" s="122"/>
      <c r="E198" s="92"/>
      <c r="F198" s="92"/>
      <c r="G198" s="92"/>
      <c r="H198" s="92"/>
      <c r="I198" s="92"/>
      <c r="K198" s="586"/>
      <c r="L198" s="586"/>
      <c r="M198" s="586"/>
      <c r="N198" s="585"/>
      <c r="O198" s="588"/>
      <c r="P198" s="199"/>
      <c r="Q198" s="199"/>
    </row>
    <row r="199" spans="1:17" ht="15" customHeight="1" x14ac:dyDescent="0.2">
      <c r="B199" s="72"/>
      <c r="C199" s="32" t="s">
        <v>373</v>
      </c>
      <c r="D199" s="72"/>
      <c r="K199" s="199"/>
      <c r="L199" s="199"/>
      <c r="M199" s="199"/>
      <c r="N199" s="199"/>
      <c r="O199" s="199"/>
      <c r="P199" s="199"/>
      <c r="Q199" s="199"/>
    </row>
    <row r="200" spans="1:17" ht="15" customHeight="1" x14ac:dyDescent="0.2">
      <c r="B200" s="72"/>
      <c r="C200" s="72"/>
      <c r="D200" s="72"/>
      <c r="K200" s="199"/>
      <c r="L200" s="199"/>
      <c r="M200" s="199"/>
      <c r="N200" s="199"/>
      <c r="O200" s="199"/>
      <c r="P200" s="199"/>
      <c r="Q200" s="199"/>
    </row>
    <row r="201" spans="1:17" ht="15" customHeight="1" x14ac:dyDescent="0.2">
      <c r="A201" s="94" t="s">
        <v>261</v>
      </c>
      <c r="B201" s="605" t="s">
        <v>262</v>
      </c>
      <c r="C201" s="606"/>
      <c r="D201" s="606"/>
      <c r="E201" s="607"/>
      <c r="F201" s="605"/>
      <c r="G201" s="607"/>
      <c r="H201" s="605"/>
      <c r="I201" s="607"/>
      <c r="K201" s="199"/>
      <c r="L201" s="199"/>
      <c r="M201" s="199"/>
      <c r="N201" s="199"/>
      <c r="O201" s="199"/>
      <c r="P201" s="199"/>
      <c r="Q201" s="199"/>
    </row>
    <row r="202" spans="1:17" ht="15" customHeight="1" x14ac:dyDescent="0.2">
      <c r="A202" s="170">
        <v>1</v>
      </c>
      <c r="B202" s="605">
        <v>2</v>
      </c>
      <c r="C202" s="606"/>
      <c r="D202" s="606"/>
      <c r="E202" s="607"/>
      <c r="F202" s="605" t="s">
        <v>374</v>
      </c>
      <c r="G202" s="607"/>
      <c r="H202" s="94" t="s">
        <v>375</v>
      </c>
      <c r="I202" s="94" t="s">
        <v>327</v>
      </c>
      <c r="K202" s="199"/>
      <c r="L202" s="199"/>
      <c r="M202" s="199"/>
      <c r="N202" s="199"/>
      <c r="O202" s="199"/>
      <c r="P202" s="199"/>
      <c r="Q202" s="199"/>
    </row>
    <row r="203" spans="1:17" ht="15" customHeight="1" x14ac:dyDescent="0.2">
      <c r="A203" s="170">
        <v>1</v>
      </c>
      <c r="B203" s="237" t="s">
        <v>376</v>
      </c>
      <c r="C203" s="238"/>
      <c r="D203" s="238"/>
      <c r="E203" s="239"/>
      <c r="F203" s="603">
        <f>I203/H203</f>
        <v>2240.7400000000002</v>
      </c>
      <c r="G203" s="604"/>
      <c r="H203" s="213">
        <v>12</v>
      </c>
      <c r="I203" s="213">
        <v>26888.880000000001</v>
      </c>
      <c r="K203" s="199"/>
      <c r="L203" s="199"/>
      <c r="M203" s="199"/>
      <c r="N203" s="199"/>
      <c r="O203" s="199"/>
      <c r="P203" s="199"/>
      <c r="Q203" s="199"/>
    </row>
    <row r="204" spans="1:17" ht="15" customHeight="1" x14ac:dyDescent="0.2">
      <c r="A204" s="170">
        <f>A203+1</f>
        <v>2</v>
      </c>
      <c r="B204" s="240" t="s">
        <v>377</v>
      </c>
      <c r="C204" s="238"/>
      <c r="D204" s="238"/>
      <c r="E204" s="239"/>
      <c r="F204" s="603" t="e">
        <f t="shared" ref="F204:F217" si="2">I204/H204</f>
        <v>#DIV/0!</v>
      </c>
      <c r="G204" s="604"/>
      <c r="H204" s="213"/>
      <c r="I204" s="213"/>
      <c r="J204" s="92"/>
      <c r="K204" s="199"/>
      <c r="L204" s="199"/>
      <c r="M204" s="199"/>
      <c r="N204" s="199"/>
      <c r="O204" s="199"/>
      <c r="P204" s="199"/>
      <c r="Q204" s="199"/>
    </row>
    <row r="205" spans="1:17" ht="19.899999999999999" customHeight="1" x14ac:dyDescent="0.2">
      <c r="A205" s="170">
        <f>A204+1</f>
        <v>3</v>
      </c>
      <c r="B205" s="609" t="s">
        <v>379</v>
      </c>
      <c r="C205" s="610"/>
      <c r="D205" s="610"/>
      <c r="E205" s="611"/>
      <c r="F205" s="603">
        <f t="shared" si="2"/>
        <v>20845.91</v>
      </c>
      <c r="G205" s="604"/>
      <c r="H205" s="213">
        <v>1</v>
      </c>
      <c r="I205" s="213">
        <f>40000-19154.09</f>
        <v>20845.91</v>
      </c>
      <c r="K205" s="586"/>
      <c r="L205" s="586"/>
      <c r="M205" s="586"/>
      <c r="N205" s="585"/>
      <c r="O205" s="588"/>
      <c r="P205" s="199"/>
      <c r="Q205" s="199"/>
    </row>
    <row r="206" spans="1:17" ht="15" customHeight="1" x14ac:dyDescent="0.2">
      <c r="A206" s="170">
        <f t="shared" ref="A206:A216" si="3">A205+1</f>
        <v>4</v>
      </c>
      <c r="B206" s="240" t="s">
        <v>381</v>
      </c>
      <c r="C206" s="238"/>
      <c r="D206" s="238"/>
      <c r="E206" s="239"/>
      <c r="F206" s="603">
        <f t="shared" si="2"/>
        <v>1500</v>
      </c>
      <c r="G206" s="604"/>
      <c r="H206" s="213">
        <v>12</v>
      </c>
      <c r="I206" s="213">
        <v>18000</v>
      </c>
      <c r="K206" s="207"/>
      <c r="L206" s="199"/>
      <c r="M206" s="199"/>
      <c r="N206" s="199"/>
      <c r="O206" s="199"/>
      <c r="P206" s="199"/>
      <c r="Q206" s="199"/>
    </row>
    <row r="207" spans="1:17" ht="15" customHeight="1" x14ac:dyDescent="0.2">
      <c r="A207" s="170">
        <f t="shared" si="3"/>
        <v>5</v>
      </c>
      <c r="B207" s="240" t="s">
        <v>329</v>
      </c>
      <c r="C207" s="238"/>
      <c r="D207" s="238"/>
      <c r="E207" s="239"/>
      <c r="F207" s="603" t="e">
        <f t="shared" si="2"/>
        <v>#DIV/0!</v>
      </c>
      <c r="G207" s="604"/>
      <c r="H207" s="213"/>
      <c r="I207" s="213"/>
      <c r="K207" s="199"/>
      <c r="L207" s="199"/>
      <c r="M207" s="199"/>
      <c r="N207" s="199"/>
      <c r="O207" s="199"/>
      <c r="P207" s="199"/>
      <c r="Q207" s="199"/>
    </row>
    <row r="208" spans="1:17" ht="15" customHeight="1" x14ac:dyDescent="0.2">
      <c r="A208" s="170">
        <f t="shared" si="3"/>
        <v>6</v>
      </c>
      <c r="B208" s="240" t="s">
        <v>378</v>
      </c>
      <c r="C208" s="238"/>
      <c r="D208" s="238"/>
      <c r="E208" s="239"/>
      <c r="F208" s="603">
        <f t="shared" si="2"/>
        <v>949.0100000000001</v>
      </c>
      <c r="G208" s="604"/>
      <c r="H208" s="213">
        <v>12</v>
      </c>
      <c r="I208" s="213">
        <v>11388.12</v>
      </c>
      <c r="K208" s="199"/>
      <c r="L208" s="199"/>
      <c r="M208" s="199"/>
      <c r="N208" s="199"/>
      <c r="O208" s="199"/>
      <c r="P208" s="199"/>
      <c r="Q208" s="199"/>
    </row>
    <row r="209" spans="1:17" ht="15" customHeight="1" x14ac:dyDescent="0.2">
      <c r="A209" s="170">
        <f t="shared" si="3"/>
        <v>7</v>
      </c>
      <c r="B209" s="240" t="s">
        <v>328</v>
      </c>
      <c r="C209" s="238"/>
      <c r="D209" s="238"/>
      <c r="E209" s="239"/>
      <c r="F209" s="603">
        <f t="shared" si="2"/>
        <v>100000</v>
      </c>
      <c r="G209" s="604"/>
      <c r="H209" s="213">
        <v>1</v>
      </c>
      <c r="I209" s="169">
        <v>100000</v>
      </c>
      <c r="K209" s="199"/>
      <c r="L209" s="199"/>
      <c r="M209" s="199"/>
      <c r="N209" s="199"/>
      <c r="O209" s="199"/>
      <c r="P209" s="199"/>
      <c r="Q209" s="199"/>
    </row>
    <row r="210" spans="1:17" ht="15" customHeight="1" x14ac:dyDescent="0.2">
      <c r="A210" s="170">
        <f t="shared" si="3"/>
        <v>8</v>
      </c>
      <c r="B210" s="241" t="s">
        <v>382</v>
      </c>
      <c r="C210" s="242"/>
      <c r="D210" s="242"/>
      <c r="E210" s="239"/>
      <c r="F210" s="603" t="e">
        <f t="shared" si="2"/>
        <v>#DIV/0!</v>
      </c>
      <c r="G210" s="604"/>
      <c r="H210" s="213"/>
      <c r="I210" s="213"/>
      <c r="K210" s="199"/>
      <c r="L210" s="199"/>
      <c r="M210" s="199"/>
      <c r="N210" s="199"/>
      <c r="O210" s="199"/>
      <c r="P210" s="199"/>
      <c r="Q210" s="199"/>
    </row>
    <row r="211" spans="1:17" ht="15" customHeight="1" x14ac:dyDescent="0.2">
      <c r="A211" s="170">
        <f t="shared" si="3"/>
        <v>9</v>
      </c>
      <c r="B211" s="241" t="s">
        <v>330</v>
      </c>
      <c r="C211" s="242"/>
      <c r="D211" s="242"/>
      <c r="E211" s="239"/>
      <c r="F211" s="603" t="e">
        <f t="shared" si="2"/>
        <v>#DIV/0!</v>
      </c>
      <c r="G211" s="604"/>
      <c r="H211" s="213"/>
      <c r="I211" s="213"/>
      <c r="K211" s="200"/>
      <c r="L211" s="200"/>
      <c r="M211" s="200"/>
      <c r="N211" s="200"/>
      <c r="O211" s="200"/>
      <c r="P211" s="608"/>
      <c r="Q211" s="608"/>
    </row>
    <row r="212" spans="1:17" ht="15" customHeight="1" x14ac:dyDescent="0.2">
      <c r="A212" s="170">
        <f t="shared" si="3"/>
        <v>10</v>
      </c>
      <c r="B212" s="241" t="s">
        <v>380</v>
      </c>
      <c r="C212" s="242"/>
      <c r="D212" s="242"/>
      <c r="E212" s="243"/>
      <c r="F212" s="603">
        <f t="shared" si="2"/>
        <v>0</v>
      </c>
      <c r="G212" s="604"/>
      <c r="H212" s="213">
        <v>1</v>
      </c>
      <c r="I212" s="213"/>
      <c r="K212" s="200"/>
      <c r="L212" s="200"/>
      <c r="M212" s="200"/>
      <c r="N212" s="200"/>
      <c r="O212" s="200"/>
      <c r="P212" s="608"/>
      <c r="Q212" s="608"/>
    </row>
    <row r="213" spans="1:17" ht="15" customHeight="1" x14ac:dyDescent="0.2">
      <c r="A213" s="170">
        <f t="shared" si="3"/>
        <v>11</v>
      </c>
      <c r="B213" s="609" t="s">
        <v>465</v>
      </c>
      <c r="C213" s="610"/>
      <c r="D213" s="610"/>
      <c r="E213" s="611"/>
      <c r="F213" s="603" t="e">
        <f t="shared" si="2"/>
        <v>#DIV/0!</v>
      </c>
      <c r="G213" s="604"/>
      <c r="H213" s="213"/>
      <c r="I213" s="213"/>
      <c r="K213" s="200"/>
      <c r="L213" s="200"/>
      <c r="M213" s="200"/>
      <c r="N213" s="200"/>
      <c r="O213" s="200"/>
      <c r="P213" s="608"/>
      <c r="Q213" s="608"/>
    </row>
    <row r="214" spans="1:17" ht="15" customHeight="1" x14ac:dyDescent="0.2">
      <c r="A214" s="170">
        <f t="shared" si="3"/>
        <v>12</v>
      </c>
      <c r="B214" s="244" t="s">
        <v>453</v>
      </c>
      <c r="C214" s="245"/>
      <c r="D214" s="245"/>
      <c r="E214" s="246"/>
      <c r="F214" s="603">
        <f t="shared" si="2"/>
        <v>47580.94</v>
      </c>
      <c r="G214" s="604"/>
      <c r="H214" s="213">
        <v>12</v>
      </c>
      <c r="I214" s="213">
        <f>J214*12</f>
        <v>570971.28</v>
      </c>
      <c r="J214" s="208">
        <v>47580.94</v>
      </c>
      <c r="K214" s="200"/>
      <c r="L214" s="200"/>
      <c r="M214" s="200"/>
      <c r="N214" s="200"/>
      <c r="O214" s="200"/>
      <c r="P214" s="608"/>
      <c r="Q214" s="608"/>
    </row>
    <row r="215" spans="1:17" ht="15" customHeight="1" x14ac:dyDescent="0.2">
      <c r="A215" s="170">
        <f t="shared" si="3"/>
        <v>13</v>
      </c>
      <c r="B215" s="609" t="s">
        <v>454</v>
      </c>
      <c r="C215" s="610"/>
      <c r="D215" s="610"/>
      <c r="E215" s="611"/>
      <c r="F215" s="603" t="e">
        <f t="shared" si="2"/>
        <v>#DIV/0!</v>
      </c>
      <c r="G215" s="604"/>
      <c r="H215" s="213"/>
      <c r="I215" s="213"/>
      <c r="J215" s="154"/>
      <c r="K215" s="200"/>
      <c r="L215" s="200"/>
      <c r="M215" s="200"/>
      <c r="N215" s="200"/>
      <c r="O215" s="200"/>
      <c r="P215" s="608"/>
      <c r="Q215" s="608"/>
    </row>
    <row r="216" spans="1:17" ht="15" customHeight="1" x14ac:dyDescent="0.2">
      <c r="A216" s="170">
        <f t="shared" si="3"/>
        <v>14</v>
      </c>
      <c r="B216" s="609" t="s">
        <v>455</v>
      </c>
      <c r="C216" s="610"/>
      <c r="D216" s="610"/>
      <c r="E216" s="611"/>
      <c r="F216" s="603" t="e">
        <f t="shared" si="2"/>
        <v>#DIV/0!</v>
      </c>
      <c r="G216" s="604"/>
      <c r="H216" s="213"/>
      <c r="I216" s="213"/>
      <c r="K216" s="201"/>
      <c r="L216" s="202"/>
      <c r="M216" s="202"/>
      <c r="N216" s="202"/>
      <c r="O216" s="202"/>
      <c r="P216" s="608"/>
      <c r="Q216" s="608"/>
    </row>
    <row r="217" spans="1:17" ht="15" customHeight="1" x14ac:dyDescent="0.2">
      <c r="A217" s="195">
        <f t="shared" ref="A217:A220" si="4">A212+1</f>
        <v>11</v>
      </c>
      <c r="B217" s="609" t="s">
        <v>456</v>
      </c>
      <c r="C217" s="610"/>
      <c r="D217" s="610"/>
      <c r="E217" s="611"/>
      <c r="F217" s="603" t="e">
        <f t="shared" si="2"/>
        <v>#DIV/0!</v>
      </c>
      <c r="G217" s="604"/>
      <c r="H217" s="213"/>
      <c r="I217" s="213"/>
      <c r="K217" s="201"/>
      <c r="L217" s="202"/>
      <c r="M217" s="202"/>
      <c r="N217" s="202"/>
      <c r="O217" s="202"/>
      <c r="P217" s="206"/>
      <c r="Q217" s="206"/>
    </row>
    <row r="218" spans="1:17" ht="15" customHeight="1" x14ac:dyDescent="0.2">
      <c r="A218" s="195">
        <f t="shared" si="4"/>
        <v>12</v>
      </c>
      <c r="B218" s="612"/>
      <c r="C218" s="613"/>
      <c r="D218" s="613"/>
      <c r="E218" s="614"/>
      <c r="F218" s="603"/>
      <c r="G218" s="604"/>
      <c r="H218" s="213"/>
      <c r="I218" s="192"/>
      <c r="K218" s="201"/>
      <c r="L218" s="202"/>
      <c r="M218" s="202"/>
      <c r="N218" s="202"/>
      <c r="O218" s="202"/>
      <c r="P218" s="206"/>
      <c r="Q218" s="206"/>
    </row>
    <row r="219" spans="1:17" ht="15" customHeight="1" x14ac:dyDescent="0.2">
      <c r="A219" s="195">
        <f t="shared" si="4"/>
        <v>13</v>
      </c>
      <c r="B219" s="612"/>
      <c r="C219" s="613"/>
      <c r="D219" s="613"/>
      <c r="E219" s="614"/>
      <c r="F219" s="603"/>
      <c r="G219" s="604"/>
      <c r="H219" s="125"/>
      <c r="I219" s="192"/>
      <c r="K219" s="201"/>
      <c r="L219" s="202"/>
      <c r="M219" s="202"/>
      <c r="N219" s="202"/>
      <c r="O219" s="202"/>
      <c r="P219" s="206"/>
      <c r="Q219" s="206"/>
    </row>
    <row r="220" spans="1:17" ht="15" customHeight="1" x14ac:dyDescent="0.2">
      <c r="A220" s="195">
        <f t="shared" si="4"/>
        <v>14</v>
      </c>
      <c r="B220" s="612" t="s">
        <v>437</v>
      </c>
      <c r="C220" s="613"/>
      <c r="D220" s="613"/>
      <c r="E220" s="614"/>
      <c r="F220" s="603"/>
      <c r="G220" s="604"/>
      <c r="H220" s="125"/>
      <c r="I220" s="210">
        <f>'Роспись 2024-2026'!P18</f>
        <v>484800</v>
      </c>
      <c r="K220" s="201"/>
      <c r="L220" s="202"/>
      <c r="M220" s="202"/>
      <c r="N220" s="202"/>
      <c r="O220" s="202"/>
      <c r="P220" s="206"/>
      <c r="Q220" s="206"/>
    </row>
    <row r="221" spans="1:17" ht="15" customHeight="1" x14ac:dyDescent="0.2">
      <c r="A221" s="195">
        <f>A216+1</f>
        <v>15</v>
      </c>
      <c r="B221" s="612" t="s">
        <v>438</v>
      </c>
      <c r="C221" s="613"/>
      <c r="D221" s="613"/>
      <c r="E221" s="614"/>
      <c r="F221" s="603"/>
      <c r="G221" s="604"/>
      <c r="H221" s="125"/>
      <c r="I221" s="192">
        <f>'Роспись 2024-2026'!P19</f>
        <v>479600</v>
      </c>
      <c r="K221" s="201"/>
      <c r="L221" s="202"/>
      <c r="M221" s="202"/>
      <c r="N221" s="202"/>
      <c r="O221" s="202"/>
      <c r="P221" s="206"/>
      <c r="Q221" s="206"/>
    </row>
    <row r="222" spans="1:17" ht="15" customHeight="1" x14ac:dyDescent="0.2">
      <c r="A222" s="83"/>
      <c r="B222" s="615" t="s">
        <v>259</v>
      </c>
      <c r="C222" s="616"/>
      <c r="D222" s="616"/>
      <c r="E222" s="617"/>
      <c r="F222" s="603"/>
      <c r="G222" s="604"/>
      <c r="H222" s="126"/>
      <c r="I222" s="127">
        <f>SUM(I203:I221)</f>
        <v>1712494.19</v>
      </c>
      <c r="K222" s="201"/>
      <c r="L222" s="202"/>
      <c r="M222" s="202"/>
      <c r="N222" s="202"/>
      <c r="O222" s="202"/>
      <c r="P222" s="608"/>
      <c r="Q222" s="608"/>
    </row>
    <row r="223" spans="1:17" ht="15" customHeight="1" x14ac:dyDescent="0.2">
      <c r="B223" s="128"/>
      <c r="C223" s="128"/>
      <c r="D223" s="128"/>
      <c r="E223" s="128"/>
      <c r="F223" s="124"/>
      <c r="G223" s="124"/>
      <c r="H223" s="129"/>
      <c r="I223" s="123"/>
      <c r="K223" s="201"/>
      <c r="L223" s="202"/>
      <c r="M223" s="202"/>
      <c r="N223" s="202"/>
      <c r="O223" s="202"/>
      <c r="P223" s="608"/>
      <c r="Q223" s="608"/>
    </row>
    <row r="224" spans="1:17" ht="15" customHeight="1" x14ac:dyDescent="0.2">
      <c r="K224" s="201"/>
      <c r="L224" s="202"/>
      <c r="M224" s="202"/>
      <c r="N224" s="202"/>
      <c r="O224" s="202"/>
      <c r="P224" s="608"/>
      <c r="Q224" s="608"/>
    </row>
    <row r="225" spans="1:17" ht="15" customHeight="1" x14ac:dyDescent="0.2">
      <c r="A225" s="94" t="s">
        <v>261</v>
      </c>
      <c r="B225" s="605" t="s">
        <v>383</v>
      </c>
      <c r="C225" s="606"/>
      <c r="D225" s="606"/>
      <c r="E225" s="607"/>
      <c r="F225" s="530"/>
      <c r="G225" s="530"/>
      <c r="H225" s="530"/>
      <c r="I225" s="530"/>
      <c r="K225" s="203"/>
      <c r="L225" s="204"/>
      <c r="M225" s="204"/>
      <c r="N225" s="204"/>
      <c r="O225" s="204"/>
      <c r="P225" s="618"/>
      <c r="Q225" s="618"/>
    </row>
    <row r="226" spans="1:17" ht="15" customHeight="1" x14ac:dyDescent="0.2">
      <c r="A226" s="82">
        <v>1</v>
      </c>
      <c r="B226" s="605" t="s">
        <v>384</v>
      </c>
      <c r="C226" s="606"/>
      <c r="D226" s="606"/>
      <c r="E226" s="607"/>
      <c r="F226" s="530" t="s">
        <v>385</v>
      </c>
      <c r="G226" s="530"/>
      <c r="H226" s="94" t="s">
        <v>386</v>
      </c>
      <c r="I226" s="94" t="s">
        <v>327</v>
      </c>
      <c r="K226" s="201"/>
      <c r="L226" s="202"/>
      <c r="M226" s="202"/>
      <c r="N226" s="202"/>
      <c r="O226" s="202"/>
      <c r="P226" s="608"/>
      <c r="Q226" s="608"/>
    </row>
    <row r="227" spans="1:17" ht="30" customHeight="1" x14ac:dyDescent="0.2">
      <c r="A227" s="170">
        <v>1</v>
      </c>
      <c r="B227" s="612" t="s">
        <v>390</v>
      </c>
      <c r="C227" s="613"/>
      <c r="D227" s="613"/>
      <c r="E227" s="614"/>
      <c r="F227" s="593"/>
      <c r="G227" s="593"/>
      <c r="H227" s="125"/>
      <c r="I227" s="125">
        <f>'Роспись 2024-2026'!P14</f>
        <v>352500</v>
      </c>
      <c r="J227" s="76" t="s">
        <v>476</v>
      </c>
      <c r="K227" s="201"/>
      <c r="L227" s="202"/>
      <c r="M227" s="202"/>
      <c r="N227" s="202"/>
      <c r="O227" s="202"/>
      <c r="P227" s="608"/>
      <c r="Q227" s="608"/>
    </row>
    <row r="228" spans="1:17" ht="30" customHeight="1" x14ac:dyDescent="0.2">
      <c r="A228" s="170">
        <f>A227+1</f>
        <v>2</v>
      </c>
      <c r="B228" s="612" t="s">
        <v>390</v>
      </c>
      <c r="C228" s="613"/>
      <c r="D228" s="613"/>
      <c r="E228" s="614"/>
      <c r="F228" s="593"/>
      <c r="G228" s="593"/>
      <c r="H228" s="125"/>
      <c r="I228" s="125">
        <f>'Роспись 2024-2026'!P5</f>
        <v>17875</v>
      </c>
      <c r="J228" s="76" t="s">
        <v>477</v>
      </c>
      <c r="K228" s="201"/>
      <c r="L228" s="202"/>
      <c r="M228" s="202"/>
      <c r="N228" s="202"/>
      <c r="O228" s="202"/>
      <c r="P228" s="608"/>
      <c r="Q228" s="608"/>
    </row>
    <row r="229" spans="1:17" ht="15" customHeight="1" x14ac:dyDescent="0.2">
      <c r="A229" s="195">
        <f t="shared" ref="A229:A237" si="5">A228+1</f>
        <v>3</v>
      </c>
      <c r="B229" s="612" t="s">
        <v>443</v>
      </c>
      <c r="C229" s="613"/>
      <c r="D229" s="613"/>
      <c r="E229" s="614"/>
      <c r="F229" s="593"/>
      <c r="G229" s="593"/>
      <c r="H229" s="125"/>
      <c r="I229" s="125">
        <f>'Роспись 2024-2026'!P7*90%</f>
        <v>16020</v>
      </c>
      <c r="K229" s="199"/>
      <c r="L229" s="199"/>
      <c r="M229" s="199"/>
      <c r="N229" s="199"/>
      <c r="O229" s="199"/>
      <c r="P229" s="199"/>
      <c r="Q229" s="205"/>
    </row>
    <row r="230" spans="1:17" ht="15" customHeight="1" x14ac:dyDescent="0.2">
      <c r="A230" s="195">
        <f t="shared" si="5"/>
        <v>4</v>
      </c>
      <c r="B230" s="612" t="s">
        <v>444</v>
      </c>
      <c r="C230" s="613"/>
      <c r="D230" s="613"/>
      <c r="E230" s="614"/>
      <c r="F230" s="593"/>
      <c r="G230" s="593"/>
      <c r="H230" s="125"/>
      <c r="I230" s="125">
        <f>'Роспись 2024-2026'!P7-I229</f>
        <v>1780</v>
      </c>
      <c r="J230" s="92"/>
      <c r="K230" s="199"/>
      <c r="L230" s="199"/>
      <c r="M230" s="199"/>
      <c r="N230" s="199"/>
      <c r="O230" s="199"/>
      <c r="P230" s="199"/>
      <c r="Q230" s="199"/>
    </row>
    <row r="231" spans="1:17" ht="15" customHeight="1" x14ac:dyDescent="0.2">
      <c r="A231" s="195">
        <f t="shared" si="5"/>
        <v>5</v>
      </c>
      <c r="B231" s="612" t="s">
        <v>387</v>
      </c>
      <c r="C231" s="613"/>
      <c r="D231" s="613"/>
      <c r="E231" s="614"/>
      <c r="F231" s="593"/>
      <c r="G231" s="593"/>
      <c r="H231" s="125"/>
      <c r="I231" s="125"/>
      <c r="K231" s="199"/>
      <c r="L231" s="199"/>
      <c r="M231" s="199"/>
      <c r="N231" s="199"/>
      <c r="O231" s="199"/>
      <c r="P231" s="199"/>
      <c r="Q231" s="199"/>
    </row>
    <row r="232" spans="1:17" ht="15" customHeight="1" x14ac:dyDescent="0.2">
      <c r="A232" s="195">
        <f t="shared" si="5"/>
        <v>6</v>
      </c>
      <c r="B232" s="612" t="s">
        <v>388</v>
      </c>
      <c r="C232" s="613"/>
      <c r="D232" s="613"/>
      <c r="E232" s="614"/>
      <c r="F232" s="578"/>
      <c r="G232" s="579"/>
      <c r="H232" s="131"/>
      <c r="I232" s="125"/>
      <c r="K232" s="199"/>
      <c r="L232" s="199"/>
      <c r="M232" s="199"/>
      <c r="N232" s="199"/>
      <c r="O232" s="199"/>
      <c r="P232" s="199"/>
      <c r="Q232" s="199"/>
    </row>
    <row r="233" spans="1:17" ht="15" customHeight="1" x14ac:dyDescent="0.2">
      <c r="A233" s="195">
        <f t="shared" si="5"/>
        <v>7</v>
      </c>
      <c r="B233" s="612" t="s">
        <v>343</v>
      </c>
      <c r="C233" s="613"/>
      <c r="D233" s="613"/>
      <c r="E233" s="614"/>
      <c r="F233" s="593"/>
      <c r="G233" s="593"/>
      <c r="H233" s="125"/>
      <c r="I233" s="125"/>
      <c r="K233" s="199"/>
      <c r="L233" s="199"/>
      <c r="M233" s="199"/>
      <c r="N233" s="199"/>
      <c r="O233" s="199"/>
      <c r="P233" s="199"/>
      <c r="Q233" s="199"/>
    </row>
    <row r="234" spans="1:17" ht="15" customHeight="1" x14ac:dyDescent="0.2">
      <c r="A234" s="195">
        <f t="shared" si="5"/>
        <v>8</v>
      </c>
      <c r="B234" s="612" t="s">
        <v>355</v>
      </c>
      <c r="C234" s="613"/>
      <c r="D234" s="613"/>
      <c r="E234" s="614"/>
      <c r="F234" s="552"/>
      <c r="G234" s="552"/>
      <c r="H234" s="135"/>
      <c r="I234" s="135"/>
      <c r="K234" s="199"/>
      <c r="L234" s="199"/>
      <c r="M234" s="199"/>
      <c r="N234" s="199"/>
      <c r="O234" s="199"/>
      <c r="P234" s="199"/>
      <c r="Q234" s="199"/>
    </row>
    <row r="235" spans="1:17" ht="15" customHeight="1" x14ac:dyDescent="0.2">
      <c r="A235" s="195">
        <f t="shared" si="5"/>
        <v>9</v>
      </c>
      <c r="B235" s="612" t="s">
        <v>445</v>
      </c>
      <c r="C235" s="613"/>
      <c r="D235" s="613"/>
      <c r="E235" s="614"/>
      <c r="F235" s="552"/>
      <c r="G235" s="552"/>
      <c r="H235" s="135"/>
      <c r="I235" s="209"/>
      <c r="J235" s="92"/>
      <c r="K235" s="199"/>
      <c r="L235" s="199"/>
      <c r="M235" s="199"/>
      <c r="N235" s="199"/>
      <c r="O235" s="199"/>
      <c r="P235" s="199"/>
      <c r="Q235" s="199"/>
    </row>
    <row r="236" spans="1:17" ht="15" customHeight="1" x14ac:dyDescent="0.2">
      <c r="A236" s="195">
        <f t="shared" si="5"/>
        <v>10</v>
      </c>
      <c r="B236" s="612" t="s">
        <v>452</v>
      </c>
      <c r="C236" s="613"/>
      <c r="D236" s="613"/>
      <c r="E236" s="614"/>
      <c r="F236" s="552"/>
      <c r="G236" s="552"/>
      <c r="H236" s="135"/>
      <c r="I236" s="135"/>
      <c r="J236" s="130"/>
      <c r="K236" s="619"/>
      <c r="L236" s="619"/>
      <c r="M236" s="619"/>
      <c r="N236" s="619"/>
      <c r="O236" s="618"/>
      <c r="P236" s="618"/>
      <c r="Q236" s="199"/>
    </row>
    <row r="237" spans="1:17" ht="15" customHeight="1" x14ac:dyDescent="0.2">
      <c r="A237" s="196">
        <f t="shared" si="5"/>
        <v>11</v>
      </c>
      <c r="B237" s="132" t="s">
        <v>464</v>
      </c>
      <c r="C237" s="133"/>
      <c r="D237" s="133"/>
      <c r="E237" s="134"/>
      <c r="F237" s="552"/>
      <c r="G237" s="552"/>
      <c r="H237" s="135"/>
      <c r="I237" s="135"/>
      <c r="J237" s="130"/>
      <c r="K237" s="619"/>
      <c r="L237" s="619"/>
      <c r="M237" s="619"/>
      <c r="N237" s="619"/>
      <c r="O237" s="618"/>
      <c r="P237" s="618"/>
      <c r="Q237" s="199"/>
    </row>
    <row r="238" spans="1:17" ht="15" hidden="1" customHeight="1" x14ac:dyDescent="0.2">
      <c r="A238" s="105"/>
      <c r="B238" s="132"/>
      <c r="C238" s="133"/>
      <c r="D238" s="133"/>
      <c r="E238" s="134"/>
      <c r="F238" s="552"/>
      <c r="G238" s="552"/>
      <c r="H238" s="135"/>
      <c r="I238" s="135"/>
      <c r="J238" s="130"/>
      <c r="K238" s="619"/>
      <c r="L238" s="619"/>
      <c r="M238" s="619"/>
      <c r="N238" s="619"/>
      <c r="O238" s="618"/>
      <c r="P238" s="618"/>
      <c r="Q238" s="199"/>
    </row>
    <row r="239" spans="1:17" ht="15" hidden="1" customHeight="1" x14ac:dyDescent="0.2">
      <c r="A239" s="105"/>
      <c r="B239" s="132"/>
      <c r="C239" s="133"/>
      <c r="D239" s="133"/>
      <c r="E239" s="134"/>
      <c r="F239" s="552"/>
      <c r="G239" s="552"/>
      <c r="H239" s="135"/>
      <c r="I239" s="135"/>
      <c r="J239" s="130"/>
      <c r="K239" s="619"/>
      <c r="L239" s="619"/>
      <c r="M239" s="619"/>
      <c r="N239" s="619"/>
      <c r="O239" s="618"/>
      <c r="P239" s="618"/>
      <c r="Q239" s="199"/>
    </row>
    <row r="240" spans="1:17" ht="15" hidden="1" customHeight="1" x14ac:dyDescent="0.2">
      <c r="A240" s="105"/>
      <c r="B240" s="132"/>
      <c r="C240" s="133"/>
      <c r="D240" s="133"/>
      <c r="E240" s="134"/>
      <c r="F240" s="552"/>
      <c r="G240" s="552"/>
      <c r="H240" s="135"/>
      <c r="I240" s="135"/>
      <c r="K240" s="619"/>
      <c r="L240" s="619"/>
      <c r="M240" s="619"/>
      <c r="N240" s="619"/>
      <c r="O240" s="618"/>
      <c r="P240" s="618"/>
      <c r="Q240" s="199"/>
    </row>
    <row r="241" spans="1:17" ht="15" hidden="1" customHeight="1" x14ac:dyDescent="0.2">
      <c r="A241" s="105"/>
      <c r="B241" s="132"/>
      <c r="C241" s="133"/>
      <c r="D241" s="133"/>
      <c r="E241" s="134"/>
      <c r="F241" s="552"/>
      <c r="G241" s="552"/>
      <c r="H241" s="136"/>
      <c r="I241" s="135"/>
      <c r="K241" s="199"/>
      <c r="L241" s="199"/>
      <c r="M241" s="199"/>
      <c r="N241" s="199"/>
      <c r="O241" s="199"/>
      <c r="P241" s="199"/>
      <c r="Q241" s="199"/>
    </row>
    <row r="242" spans="1:17" ht="15" hidden="1" customHeight="1" x14ac:dyDescent="0.2">
      <c r="A242" s="105"/>
      <c r="B242" s="132"/>
      <c r="C242" s="133"/>
      <c r="D242" s="133"/>
      <c r="E242" s="134"/>
      <c r="F242" s="552"/>
      <c r="G242" s="552"/>
      <c r="H242" s="135"/>
      <c r="I242" s="135"/>
    </row>
    <row r="243" spans="1:17" s="100" customFormat="1" ht="15" hidden="1" customHeight="1" x14ac:dyDescent="0.2">
      <c r="A243" s="105"/>
      <c r="B243" s="132"/>
      <c r="C243" s="133"/>
      <c r="D243" s="133"/>
      <c r="E243" s="134"/>
      <c r="F243" s="552"/>
      <c r="G243" s="552"/>
      <c r="H243" s="135"/>
      <c r="I243" s="135"/>
    </row>
    <row r="244" spans="1:17" s="100" customFormat="1" ht="15" hidden="1" customHeight="1" x14ac:dyDescent="0.2">
      <c r="A244" s="105"/>
      <c r="B244" s="132"/>
      <c r="C244" s="133"/>
      <c r="D244" s="133"/>
      <c r="E244" s="134"/>
      <c r="F244" s="552"/>
      <c r="G244" s="552"/>
      <c r="H244" s="136"/>
      <c r="I244" s="135"/>
    </row>
    <row r="245" spans="1:17" s="100" customFormat="1" ht="15" hidden="1" customHeight="1" x14ac:dyDescent="0.2">
      <c r="A245" s="105"/>
      <c r="B245" s="132"/>
      <c r="C245" s="133"/>
      <c r="D245" s="133"/>
      <c r="E245" s="134"/>
      <c r="F245" s="552"/>
      <c r="G245" s="552"/>
      <c r="H245" s="135"/>
      <c r="I245" s="135"/>
    </row>
    <row r="246" spans="1:17" s="100" customFormat="1" ht="15" hidden="1" customHeight="1" x14ac:dyDescent="0.2">
      <c r="A246" s="105"/>
      <c r="B246" s="132"/>
      <c r="C246" s="133"/>
      <c r="D246" s="133"/>
      <c r="E246" s="134"/>
      <c r="F246" s="552"/>
      <c r="G246" s="552"/>
      <c r="H246" s="135"/>
      <c r="I246" s="135"/>
    </row>
    <row r="247" spans="1:17" s="100" customFormat="1" ht="15" hidden="1" customHeight="1" x14ac:dyDescent="0.2">
      <c r="A247" s="105"/>
      <c r="B247" s="132"/>
      <c r="C247" s="133"/>
      <c r="D247" s="133"/>
      <c r="E247" s="134"/>
      <c r="F247" s="552"/>
      <c r="G247" s="552"/>
      <c r="H247" s="135"/>
      <c r="I247" s="135"/>
    </row>
    <row r="248" spans="1:17" s="100" customFormat="1" ht="15" hidden="1" customHeight="1" x14ac:dyDescent="0.2">
      <c r="A248" s="105"/>
      <c r="B248" s="132"/>
      <c r="C248" s="133"/>
      <c r="D248" s="133"/>
      <c r="E248" s="134"/>
      <c r="F248" s="552"/>
      <c r="G248" s="552"/>
      <c r="H248" s="135"/>
      <c r="I248" s="135"/>
    </row>
    <row r="249" spans="1:17" s="100" customFormat="1" ht="15" hidden="1" customHeight="1" x14ac:dyDescent="0.2">
      <c r="A249" s="105"/>
      <c r="B249" s="132"/>
      <c r="C249" s="133"/>
      <c r="D249" s="133"/>
      <c r="E249" s="134"/>
      <c r="F249" s="552"/>
      <c r="G249" s="552"/>
      <c r="H249" s="135"/>
      <c r="I249" s="135"/>
    </row>
    <row r="250" spans="1:17" s="100" customFormat="1" ht="15" hidden="1" customHeight="1" x14ac:dyDescent="0.2">
      <c r="A250" s="105"/>
      <c r="B250" s="132"/>
      <c r="C250" s="133"/>
      <c r="D250" s="133"/>
      <c r="E250" s="134"/>
      <c r="F250" s="552"/>
      <c r="G250" s="552"/>
      <c r="H250" s="135"/>
      <c r="I250" s="135"/>
    </row>
    <row r="251" spans="1:17" s="100" customFormat="1" ht="15" customHeight="1" x14ac:dyDescent="0.2">
      <c r="B251" s="76"/>
    </row>
    <row r="252" spans="1:17" s="100" customFormat="1" ht="15" customHeight="1" x14ac:dyDescent="0.2">
      <c r="B252" s="76"/>
    </row>
    <row r="253" spans="1:17" s="100" customFormat="1" ht="15" customHeight="1" thickBot="1" x14ac:dyDescent="0.25">
      <c r="B253" s="76"/>
    </row>
    <row r="254" spans="1:17" s="100" customFormat="1" ht="15" hidden="1" customHeight="1" x14ac:dyDescent="0.2">
      <c r="C254" s="111" t="s">
        <v>389</v>
      </c>
    </row>
    <row r="255" spans="1:17" s="100" customFormat="1" ht="15" hidden="1" customHeight="1" x14ac:dyDescent="0.2"/>
    <row r="256" spans="1:17" s="100" customFormat="1" ht="15" hidden="1" customHeight="1" x14ac:dyDescent="0.2">
      <c r="A256" s="97" t="s">
        <v>261</v>
      </c>
      <c r="B256" s="545" t="s">
        <v>262</v>
      </c>
      <c r="C256" s="545"/>
      <c r="D256" s="545"/>
      <c r="E256" s="98" t="s">
        <v>322</v>
      </c>
      <c r="F256" s="545" t="s">
        <v>331</v>
      </c>
      <c r="G256" s="545"/>
      <c r="H256" s="545" t="s">
        <v>332</v>
      </c>
      <c r="I256" s="545"/>
    </row>
    <row r="257" spans="1:10" s="100" customFormat="1" ht="15" hidden="1" customHeight="1" x14ac:dyDescent="0.2">
      <c r="A257" s="138">
        <v>1</v>
      </c>
      <c r="B257" s="620">
        <v>2</v>
      </c>
      <c r="C257" s="620"/>
      <c r="D257" s="620"/>
      <c r="E257" s="139"/>
      <c r="F257" s="621">
        <v>4</v>
      </c>
      <c r="G257" s="621"/>
      <c r="H257" s="621">
        <v>5</v>
      </c>
      <c r="I257" s="621"/>
    </row>
    <row r="258" spans="1:10" s="100" customFormat="1" ht="15" hidden="1" customHeight="1" x14ac:dyDescent="0.2">
      <c r="A258" s="105"/>
      <c r="B258" s="623" t="s">
        <v>390</v>
      </c>
      <c r="C258" s="623"/>
      <c r="D258" s="623"/>
      <c r="E258" s="140"/>
      <c r="F258" s="622"/>
      <c r="G258" s="622"/>
      <c r="H258" s="622">
        <f>E258*F258</f>
        <v>0</v>
      </c>
      <c r="I258" s="622"/>
    </row>
    <row r="259" spans="1:10" s="100" customFormat="1" ht="15" hidden="1" customHeight="1" x14ac:dyDescent="0.2">
      <c r="A259" s="105"/>
      <c r="B259" s="623" t="s">
        <v>391</v>
      </c>
      <c r="C259" s="623"/>
      <c r="D259" s="623"/>
      <c r="E259" s="140"/>
      <c r="F259" s="622"/>
      <c r="G259" s="622"/>
      <c r="H259" s="622">
        <f>E259*F259</f>
        <v>0</v>
      </c>
      <c r="I259" s="622"/>
      <c r="J259" s="137"/>
    </row>
    <row r="260" spans="1:10" s="100" customFormat="1" hidden="1" x14ac:dyDescent="0.2">
      <c r="A260" s="105"/>
      <c r="B260" s="623" t="s">
        <v>392</v>
      </c>
      <c r="C260" s="623"/>
      <c r="D260" s="623"/>
      <c r="E260" s="140"/>
      <c r="F260" s="622"/>
      <c r="G260" s="622"/>
      <c r="H260" s="622">
        <f>E260*F260</f>
        <v>0</v>
      </c>
      <c r="I260" s="622"/>
    </row>
    <row r="261" spans="1:10" s="100" customFormat="1" hidden="1" x14ac:dyDescent="0.2">
      <c r="A261" s="105"/>
      <c r="B261" s="623" t="s">
        <v>393</v>
      </c>
      <c r="C261" s="623"/>
      <c r="D261" s="623"/>
      <c r="E261" s="140"/>
      <c r="F261" s="622"/>
      <c r="G261" s="622"/>
      <c r="H261" s="622">
        <f>E261*F261</f>
        <v>0</v>
      </c>
      <c r="I261" s="622"/>
    </row>
    <row r="262" spans="1:10" s="100" customFormat="1" ht="12" hidden="1" thickBot="1" x14ac:dyDescent="0.25">
      <c r="A262" s="138"/>
      <c r="B262" s="643" t="s">
        <v>394</v>
      </c>
      <c r="C262" s="643"/>
      <c r="D262" s="643"/>
      <c r="E262" s="140"/>
      <c r="F262" s="622"/>
      <c r="G262" s="622"/>
      <c r="H262" s="622">
        <f>E262*F262</f>
        <v>0</v>
      </c>
      <c r="I262" s="622"/>
    </row>
    <row r="263" spans="1:10" s="100" customFormat="1" ht="12" hidden="1" thickBot="1" x14ac:dyDescent="0.25">
      <c r="A263" s="141"/>
      <c r="B263" s="644" t="s">
        <v>300</v>
      </c>
      <c r="C263" s="644"/>
      <c r="D263" s="644"/>
      <c r="E263" s="142"/>
      <c r="F263" s="645" t="s">
        <v>34</v>
      </c>
      <c r="G263" s="645"/>
      <c r="H263" s="645">
        <f>SUM(H259:I262)</f>
        <v>0</v>
      </c>
      <c r="I263" s="646"/>
    </row>
    <row r="264" spans="1:10" s="100" customFormat="1" ht="22.15" customHeight="1" x14ac:dyDescent="0.25">
      <c r="A264" s="143"/>
      <c r="B264" s="647" t="s">
        <v>333</v>
      </c>
      <c r="C264" s="647"/>
      <c r="D264" s="647"/>
      <c r="E264" s="648" t="s">
        <v>334</v>
      </c>
      <c r="F264" s="649"/>
    </row>
    <row r="265" spans="1:10" s="100" customFormat="1" ht="12" x14ac:dyDescent="0.2">
      <c r="A265" s="144"/>
      <c r="B265" s="651" t="s">
        <v>335</v>
      </c>
      <c r="C265" s="651"/>
      <c r="D265" s="651"/>
      <c r="E265" s="145" t="s">
        <v>336</v>
      </c>
      <c r="F265" s="145" t="s">
        <v>337</v>
      </c>
      <c r="G265" s="145" t="s">
        <v>395</v>
      </c>
      <c r="H265" s="76"/>
      <c r="I265" s="76"/>
    </row>
    <row r="266" spans="1:10" s="100" customFormat="1" ht="15" customHeight="1" x14ac:dyDescent="0.2">
      <c r="A266" s="145">
        <v>1</v>
      </c>
      <c r="B266" s="652" t="s">
        <v>338</v>
      </c>
      <c r="C266" s="652"/>
      <c r="D266" s="652"/>
      <c r="E266" s="145">
        <v>222</v>
      </c>
      <c r="F266" s="146"/>
      <c r="G266" s="188"/>
      <c r="H266" s="76"/>
      <c r="I266" s="76"/>
    </row>
    <row r="267" spans="1:10" s="100" customFormat="1" ht="15" customHeight="1" x14ac:dyDescent="0.2">
      <c r="A267" s="145">
        <f>1+A266</f>
        <v>2</v>
      </c>
      <c r="B267" s="531" t="s">
        <v>340</v>
      </c>
      <c r="C267" s="531"/>
      <c r="D267" s="531"/>
      <c r="E267" s="147">
        <v>221</v>
      </c>
      <c r="F267" s="148">
        <f>H129</f>
        <v>27000</v>
      </c>
      <c r="G267" s="148">
        <f>J127</f>
        <v>0</v>
      </c>
      <c r="H267" s="76"/>
      <c r="I267" s="92"/>
    </row>
    <row r="268" spans="1:10" s="100" customFormat="1" ht="15" customHeight="1" x14ac:dyDescent="0.2">
      <c r="A268" s="190">
        <f t="shared" ref="A268:A281" si="6">1+A267</f>
        <v>3</v>
      </c>
      <c r="B268" s="531" t="s">
        <v>339</v>
      </c>
      <c r="C268" s="531"/>
      <c r="D268" s="531"/>
      <c r="E268" s="147">
        <v>223</v>
      </c>
      <c r="F268" s="148">
        <f>H155</f>
        <v>128229.31999999999</v>
      </c>
      <c r="G268" s="148">
        <f>J155</f>
        <v>0</v>
      </c>
      <c r="H268" s="76"/>
      <c r="I268" s="92"/>
    </row>
    <row r="269" spans="1:10" s="100" customFormat="1" ht="15" customHeight="1" x14ac:dyDescent="0.2">
      <c r="A269" s="190">
        <f t="shared" si="6"/>
        <v>4</v>
      </c>
      <c r="B269" s="531" t="s">
        <v>460</v>
      </c>
      <c r="C269" s="531"/>
      <c r="D269" s="531"/>
      <c r="E269" s="147">
        <v>224</v>
      </c>
      <c r="F269" s="149">
        <f>H169</f>
        <v>0</v>
      </c>
      <c r="G269" s="150"/>
      <c r="H269" s="76"/>
      <c r="I269" s="92"/>
    </row>
    <row r="270" spans="1:10" s="100" customFormat="1" ht="15" customHeight="1" x14ac:dyDescent="0.2">
      <c r="A270" s="190">
        <f t="shared" si="6"/>
        <v>5</v>
      </c>
      <c r="B270" s="632" t="s">
        <v>341</v>
      </c>
      <c r="C270" s="633"/>
      <c r="D270" s="634"/>
      <c r="E270" s="147">
        <v>225</v>
      </c>
      <c r="F270" s="149">
        <f>H196</f>
        <v>246105.81</v>
      </c>
      <c r="G270" s="150"/>
      <c r="H270" s="76"/>
      <c r="I270" s="92"/>
    </row>
    <row r="271" spans="1:10" s="100" customFormat="1" ht="15" customHeight="1" x14ac:dyDescent="0.2">
      <c r="A271" s="190">
        <f t="shared" si="6"/>
        <v>6</v>
      </c>
      <c r="B271" s="531" t="s">
        <v>342</v>
      </c>
      <c r="C271" s="531"/>
      <c r="D271" s="531"/>
      <c r="E271" s="147">
        <v>226</v>
      </c>
      <c r="F271" s="148">
        <f>I222</f>
        <v>1712494.19</v>
      </c>
      <c r="G271" s="150"/>
      <c r="H271" s="76"/>
      <c r="I271" s="92"/>
    </row>
    <row r="272" spans="1:10" s="100" customFormat="1" ht="15" customHeight="1" x14ac:dyDescent="0.2">
      <c r="A272" s="197">
        <f t="shared" si="6"/>
        <v>7</v>
      </c>
      <c r="B272" s="531" t="s">
        <v>463</v>
      </c>
      <c r="C272" s="531"/>
      <c r="D272" s="531"/>
      <c r="E272" s="147">
        <v>227</v>
      </c>
      <c r="F272" s="148">
        <f>I237</f>
        <v>0</v>
      </c>
      <c r="G272" s="150"/>
      <c r="H272" s="76"/>
      <c r="I272" s="92"/>
    </row>
    <row r="273" spans="1:11" s="111" customFormat="1" ht="15" customHeight="1" x14ac:dyDescent="0.2">
      <c r="A273" s="197">
        <f t="shared" si="6"/>
        <v>8</v>
      </c>
      <c r="B273" s="531" t="s">
        <v>457</v>
      </c>
      <c r="C273" s="531"/>
      <c r="D273" s="531"/>
      <c r="E273" s="147">
        <v>343</v>
      </c>
      <c r="F273" s="148">
        <f>I235</f>
        <v>0</v>
      </c>
      <c r="G273" s="150"/>
      <c r="H273" s="76"/>
      <c r="I273" s="92"/>
      <c r="J273" s="112">
        <f>H262</f>
        <v>0</v>
      </c>
    </row>
    <row r="274" spans="1:11" s="111" customFormat="1" ht="15" customHeight="1" x14ac:dyDescent="0.2">
      <c r="A274" s="197">
        <f t="shared" si="6"/>
        <v>9</v>
      </c>
      <c r="B274" s="531" t="s">
        <v>396</v>
      </c>
      <c r="C274" s="531"/>
      <c r="D274" s="531"/>
      <c r="E274" s="147">
        <v>344</v>
      </c>
      <c r="F274" s="148">
        <f>I234</f>
        <v>0</v>
      </c>
      <c r="G274" s="150"/>
      <c r="H274" s="76"/>
      <c r="I274" s="92"/>
      <c r="J274" s="112">
        <f>H263</f>
        <v>0</v>
      </c>
    </row>
    <row r="275" spans="1:11" s="100" customFormat="1" ht="15" customHeight="1" x14ac:dyDescent="0.2">
      <c r="A275" s="197">
        <f t="shared" si="6"/>
        <v>10</v>
      </c>
      <c r="B275" s="531" t="s">
        <v>397</v>
      </c>
      <c r="C275" s="531"/>
      <c r="D275" s="531"/>
      <c r="E275" s="147">
        <v>345</v>
      </c>
      <c r="F275" s="148">
        <f>I233</f>
        <v>0</v>
      </c>
      <c r="G275" s="148"/>
      <c r="H275" s="76"/>
      <c r="I275" s="76"/>
    </row>
    <row r="276" spans="1:11" ht="15" customHeight="1" x14ac:dyDescent="0.2">
      <c r="A276" s="197">
        <f t="shared" si="6"/>
        <v>11</v>
      </c>
      <c r="B276" s="632" t="s">
        <v>398</v>
      </c>
      <c r="C276" s="633"/>
      <c r="D276" s="634"/>
      <c r="E276" s="147">
        <v>346</v>
      </c>
      <c r="F276" s="148">
        <f>I231+I232</f>
        <v>0</v>
      </c>
      <c r="G276" s="150"/>
      <c r="I276" s="92"/>
    </row>
    <row r="277" spans="1:11" ht="15" customHeight="1" x14ac:dyDescent="0.2">
      <c r="A277" s="197">
        <f t="shared" si="6"/>
        <v>12</v>
      </c>
      <c r="B277" s="531" t="s">
        <v>439</v>
      </c>
      <c r="C277" s="531"/>
      <c r="D277" s="531"/>
      <c r="E277" s="147">
        <v>310</v>
      </c>
      <c r="F277" s="148">
        <f>I227</f>
        <v>352500</v>
      </c>
      <c r="G277" s="150"/>
    </row>
    <row r="278" spans="1:11" ht="15" customHeight="1" x14ac:dyDescent="0.2">
      <c r="A278" s="197">
        <f t="shared" si="6"/>
        <v>13</v>
      </c>
      <c r="B278" s="531" t="s">
        <v>458</v>
      </c>
      <c r="C278" s="531"/>
      <c r="D278" s="531"/>
      <c r="E278" s="147">
        <v>310</v>
      </c>
      <c r="F278" s="148">
        <f>I228</f>
        <v>17875</v>
      </c>
      <c r="G278" s="151"/>
    </row>
    <row r="279" spans="1:11" ht="15" customHeight="1" x14ac:dyDescent="0.2">
      <c r="A279" s="197">
        <f t="shared" si="6"/>
        <v>14</v>
      </c>
      <c r="B279" s="531" t="s">
        <v>461</v>
      </c>
      <c r="C279" s="531"/>
      <c r="D279" s="531"/>
      <c r="E279" s="147">
        <v>291</v>
      </c>
      <c r="F279" s="148">
        <f>I236</f>
        <v>0</v>
      </c>
      <c r="G279" s="151"/>
      <c r="H279" s="76" t="s">
        <v>462</v>
      </c>
      <c r="J279" s="130">
        <v>221</v>
      </c>
      <c r="K279" s="130">
        <f>F267</f>
        <v>27000</v>
      </c>
    </row>
    <row r="280" spans="1:11" ht="15" customHeight="1" x14ac:dyDescent="0.2">
      <c r="A280" s="197">
        <f t="shared" si="6"/>
        <v>15</v>
      </c>
      <c r="B280" s="531" t="s">
        <v>459</v>
      </c>
      <c r="C280" s="531"/>
      <c r="D280" s="531"/>
      <c r="E280" s="147">
        <v>342</v>
      </c>
      <c r="F280" s="148">
        <f>I229</f>
        <v>16020</v>
      </c>
      <c r="G280" s="151"/>
      <c r="J280" s="130">
        <v>224</v>
      </c>
      <c r="K280" s="130">
        <f>F269</f>
        <v>0</v>
      </c>
    </row>
    <row r="281" spans="1:11" ht="15" customHeight="1" x14ac:dyDescent="0.2">
      <c r="A281" s="197">
        <f t="shared" si="6"/>
        <v>16</v>
      </c>
      <c r="B281" s="531" t="s">
        <v>459</v>
      </c>
      <c r="C281" s="531"/>
      <c r="D281" s="531"/>
      <c r="E281" s="147">
        <v>346</v>
      </c>
      <c r="F281" s="148">
        <f>I230</f>
        <v>1780</v>
      </c>
      <c r="G281" s="151"/>
      <c r="J281" s="130">
        <v>225</v>
      </c>
      <c r="K281" s="130">
        <f>F270-H188</f>
        <v>232605.81</v>
      </c>
    </row>
    <row r="282" spans="1:11" ht="15" customHeight="1" x14ac:dyDescent="0.2">
      <c r="A282" s="144"/>
      <c r="B282" s="531" t="s">
        <v>399</v>
      </c>
      <c r="C282" s="650"/>
      <c r="D282" s="650"/>
      <c r="E282" s="147"/>
      <c r="F282" s="152">
        <f>SUM(F266:F281)</f>
        <v>2502004.3199999998</v>
      </c>
      <c r="G282" s="153">
        <f>'Роспись 2024-2026'!P5+'Роспись 2024-2026'!P7+'Роспись 2024-2026'!P8+'Роспись 2024-2026'!P9+'Роспись 2024-2026'!P12+'Роспись 2024-2026'!P13+'Роспись 2024-2026'!P14+'Роспись 2024-2026'!P18+'Роспись 2024-2026'!P19</f>
        <v>3522675</v>
      </c>
      <c r="H282" s="154">
        <f>F282-G282</f>
        <v>-1020670.6800000002</v>
      </c>
      <c r="J282" s="130">
        <v>226</v>
      </c>
      <c r="K282" s="130">
        <f>F271-I220-I221</f>
        <v>748094.19</v>
      </c>
    </row>
    <row r="283" spans="1:11" ht="15" customHeight="1" x14ac:dyDescent="0.2">
      <c r="B283" s="155"/>
      <c r="C283" s="155"/>
      <c r="D283" s="155"/>
      <c r="E283" s="155"/>
      <c r="F283" s="155"/>
      <c r="G283" s="155"/>
      <c r="H283" s="156">
        <f>H282+F290</f>
        <v>0</v>
      </c>
      <c r="J283" s="130">
        <v>227</v>
      </c>
      <c r="K283" s="130">
        <f>F272</f>
        <v>0</v>
      </c>
    </row>
    <row r="284" spans="1:11" ht="15" customHeight="1" x14ac:dyDescent="0.2">
      <c r="I284" s="92"/>
      <c r="J284" s="130">
        <v>291</v>
      </c>
      <c r="K284" s="130">
        <f>F279</f>
        <v>0</v>
      </c>
    </row>
    <row r="285" spans="1:11" ht="15" customHeight="1" x14ac:dyDescent="0.2">
      <c r="J285" s="130">
        <v>343</v>
      </c>
      <c r="K285" s="130">
        <f>F273</f>
        <v>0</v>
      </c>
    </row>
    <row r="286" spans="1:11" ht="15" customHeight="1" thickBot="1" x14ac:dyDescent="0.25">
      <c r="J286" s="130">
        <v>344</v>
      </c>
      <c r="K286" s="130">
        <f>F274</f>
        <v>0</v>
      </c>
    </row>
    <row r="287" spans="1:11" ht="15" customHeight="1" x14ac:dyDescent="0.25">
      <c r="A287" s="143"/>
      <c r="B287" s="647" t="s">
        <v>333</v>
      </c>
      <c r="C287" s="647"/>
      <c r="D287" s="647"/>
      <c r="E287" s="648" t="s">
        <v>400</v>
      </c>
      <c r="F287" s="649"/>
      <c r="G287" s="100"/>
      <c r="H287" s="100"/>
      <c r="I287" s="100"/>
      <c r="J287" s="130">
        <v>345</v>
      </c>
      <c r="K287" s="130">
        <f>F275</f>
        <v>0</v>
      </c>
    </row>
    <row r="288" spans="1:11" ht="15" customHeight="1" x14ac:dyDescent="0.2">
      <c r="A288" s="157"/>
      <c r="B288" s="651" t="s">
        <v>335</v>
      </c>
      <c r="C288" s="651"/>
      <c r="D288" s="651"/>
      <c r="E288" s="145" t="s">
        <v>336</v>
      </c>
      <c r="F288" s="145" t="s">
        <v>337</v>
      </c>
      <c r="G288" s="145" t="s">
        <v>395</v>
      </c>
      <c r="J288" s="130">
        <v>346</v>
      </c>
      <c r="K288" s="130">
        <f>F276</f>
        <v>0</v>
      </c>
    </row>
    <row r="289" spans="1:14" ht="15" customHeight="1" x14ac:dyDescent="0.2">
      <c r="A289" s="158">
        <v>1</v>
      </c>
      <c r="B289" s="632" t="s">
        <v>341</v>
      </c>
      <c r="C289" s="633"/>
      <c r="D289" s="634"/>
      <c r="E289" s="158">
        <v>223</v>
      </c>
      <c r="F289" s="159">
        <f>H163</f>
        <v>1020670.6799999999</v>
      </c>
      <c r="G289" s="159">
        <f>J163</f>
        <v>0</v>
      </c>
      <c r="J289" s="130"/>
    </row>
    <row r="290" spans="1:14" ht="15" customHeight="1" x14ac:dyDescent="0.25">
      <c r="A290" s="83"/>
      <c r="B290" s="635" t="s">
        <v>399</v>
      </c>
      <c r="C290" s="636"/>
      <c r="D290" s="636"/>
      <c r="E290" s="158"/>
      <c r="F290" s="159">
        <f>F289</f>
        <v>1020670.6799999999</v>
      </c>
      <c r="G290" s="83"/>
      <c r="J290" s="154"/>
      <c r="K290" s="92">
        <f>SUM(K279:K288)</f>
        <v>1007700</v>
      </c>
    </row>
    <row r="291" spans="1:14" ht="15" customHeight="1" x14ac:dyDescent="0.2">
      <c r="J291" s="92"/>
    </row>
    <row r="292" spans="1:14" ht="15" customHeight="1" x14ac:dyDescent="0.2">
      <c r="J292" s="92"/>
      <c r="K292" s="92">
        <f>'Роспись 2024-2026'!P8</f>
        <v>1007700</v>
      </c>
    </row>
    <row r="293" spans="1:14" x14ac:dyDescent="0.2">
      <c r="K293" s="92">
        <f>K292-K290</f>
        <v>0</v>
      </c>
    </row>
    <row r="294" spans="1:14" ht="30.75" customHeight="1" x14ac:dyDescent="0.2"/>
    <row r="296" spans="1:14" x14ac:dyDescent="0.2">
      <c r="A296" s="155"/>
      <c r="B296" s="637" t="s">
        <v>237</v>
      </c>
      <c r="C296" s="638"/>
      <c r="D296" s="638"/>
      <c r="E296" s="638"/>
      <c r="F296" s="639"/>
      <c r="G296" s="637" t="s">
        <v>238</v>
      </c>
      <c r="H296" s="638"/>
      <c r="I296" s="639"/>
      <c r="J296" s="630" t="s">
        <v>239</v>
      </c>
      <c r="K296" s="630" t="s">
        <v>240</v>
      </c>
    </row>
    <row r="297" spans="1:14" x14ac:dyDescent="0.2">
      <c r="A297" s="155"/>
      <c r="B297" s="160" t="s">
        <v>242</v>
      </c>
      <c r="C297" s="160" t="s">
        <v>243</v>
      </c>
      <c r="D297" s="160" t="s">
        <v>244</v>
      </c>
      <c r="E297" s="160" t="s">
        <v>245</v>
      </c>
      <c r="F297" s="160" t="s">
        <v>246</v>
      </c>
      <c r="G297" s="160" t="s">
        <v>247</v>
      </c>
      <c r="H297" s="160" t="s">
        <v>248</v>
      </c>
      <c r="I297" s="160" t="s">
        <v>249</v>
      </c>
      <c r="J297" s="631"/>
      <c r="K297" s="631"/>
    </row>
    <row r="298" spans="1:14" x14ac:dyDescent="0.2">
      <c r="A298" s="155"/>
      <c r="B298" s="214"/>
      <c r="C298" s="215"/>
      <c r="D298" s="216"/>
      <c r="E298" s="217"/>
      <c r="F298" s="217"/>
      <c r="G298" s="218"/>
      <c r="H298" s="219"/>
      <c r="I298" s="219"/>
      <c r="J298" s="222"/>
      <c r="K298" s="221"/>
    </row>
    <row r="299" spans="1:14" x14ac:dyDescent="0.2">
      <c r="B299" s="214">
        <v>34</v>
      </c>
      <c r="C299" s="215" t="s">
        <v>466</v>
      </c>
      <c r="D299" s="216" t="s">
        <v>418</v>
      </c>
      <c r="E299" s="217" t="s">
        <v>419</v>
      </c>
      <c r="F299" s="217" t="s">
        <v>251</v>
      </c>
      <c r="G299" s="218" t="s">
        <v>253</v>
      </c>
      <c r="H299" s="235">
        <v>10921</v>
      </c>
      <c r="I299" s="235" t="s">
        <v>514</v>
      </c>
      <c r="J299" s="236" t="s">
        <v>493</v>
      </c>
      <c r="K299" s="350">
        <v>1253800</v>
      </c>
    </row>
    <row r="300" spans="1:14" x14ac:dyDescent="0.2">
      <c r="B300" s="214">
        <v>34</v>
      </c>
      <c r="C300" s="215" t="s">
        <v>466</v>
      </c>
      <c r="D300" s="216" t="s">
        <v>421</v>
      </c>
      <c r="E300" s="217" t="s">
        <v>419</v>
      </c>
      <c r="F300" s="217" t="s">
        <v>251</v>
      </c>
      <c r="G300" s="218" t="s">
        <v>253</v>
      </c>
      <c r="H300" s="235">
        <v>10305</v>
      </c>
      <c r="I300" s="235" t="s">
        <v>514</v>
      </c>
      <c r="J300" s="236" t="s">
        <v>494</v>
      </c>
      <c r="K300" s="350">
        <v>216000</v>
      </c>
    </row>
    <row r="301" spans="1:14" x14ac:dyDescent="0.2">
      <c r="B301" s="171"/>
      <c r="C301" s="172"/>
      <c r="D301" s="173"/>
      <c r="E301" s="174"/>
      <c r="F301" s="175"/>
      <c r="G301" s="176"/>
      <c r="H301" s="177"/>
      <c r="I301" s="177"/>
      <c r="J301" s="178"/>
      <c r="K301" s="179">
        <f>SUM(K298:K300)</f>
        <v>1469800</v>
      </c>
      <c r="L301" s="156"/>
      <c r="M301" s="92"/>
      <c r="N301" s="156"/>
    </row>
    <row r="302" spans="1:14" x14ac:dyDescent="0.2">
      <c r="B302" s="171"/>
      <c r="C302" s="172"/>
      <c r="D302" s="173"/>
      <c r="E302" s="174"/>
      <c r="F302" s="175"/>
      <c r="G302" s="176"/>
      <c r="H302" s="177"/>
      <c r="I302" s="177"/>
      <c r="J302" s="85"/>
      <c r="K302" s="85"/>
      <c r="L302" s="156"/>
    </row>
    <row r="303" spans="1:14" x14ac:dyDescent="0.2">
      <c r="B303" s="171"/>
      <c r="C303" s="172"/>
      <c r="D303" s="173"/>
      <c r="E303" s="174"/>
      <c r="F303" s="175"/>
      <c r="G303" s="176"/>
      <c r="H303" s="177"/>
      <c r="I303" s="177"/>
    </row>
    <row r="304" spans="1:14" ht="15.75" x14ac:dyDescent="0.25">
      <c r="B304" s="55"/>
      <c r="C304" s="180" t="s">
        <v>344</v>
      </c>
      <c r="D304" s="55"/>
      <c r="E304" s="181"/>
      <c r="F304" s="640"/>
      <c r="G304" s="641"/>
      <c r="H304" s="55"/>
      <c r="I304" s="55"/>
    </row>
    <row r="305" spans="1:11" ht="15" x14ac:dyDescent="0.25">
      <c r="A305" s="157"/>
      <c r="B305" s="54"/>
      <c r="C305" s="627" t="s">
        <v>335</v>
      </c>
      <c r="D305" s="628"/>
      <c r="E305" s="629"/>
      <c r="F305" s="182" t="s">
        <v>245</v>
      </c>
      <c r="G305" s="183" t="s">
        <v>336</v>
      </c>
      <c r="H305" s="54" t="s">
        <v>337</v>
      </c>
      <c r="I305" s="55"/>
    </row>
    <row r="306" spans="1:11" s="155" customFormat="1" ht="12" x14ac:dyDescent="0.2">
      <c r="A306" s="158"/>
      <c r="B306" s="183">
        <v>1</v>
      </c>
      <c r="C306" s="624" t="s">
        <v>423</v>
      </c>
      <c r="D306" s="625"/>
      <c r="E306" s="626"/>
      <c r="F306" s="183">
        <v>111</v>
      </c>
      <c r="G306" s="183">
        <v>211</v>
      </c>
      <c r="H306" s="187">
        <f>(K299+K300)/1.302</f>
        <v>1128878.6482334868</v>
      </c>
      <c r="I306" s="55"/>
    </row>
    <row r="307" spans="1:11" s="155" customFormat="1" ht="12" x14ac:dyDescent="0.2">
      <c r="A307" s="158"/>
      <c r="B307" s="183">
        <f>B306+1</f>
        <v>2</v>
      </c>
      <c r="C307" s="624" t="s">
        <v>424</v>
      </c>
      <c r="D307" s="625"/>
      <c r="E307" s="626"/>
      <c r="F307" s="183">
        <v>119</v>
      </c>
      <c r="G307" s="183">
        <v>213</v>
      </c>
      <c r="H307" s="187">
        <f>K299+K300-H306</f>
        <v>340921.35176651319</v>
      </c>
      <c r="I307" s="185"/>
    </row>
    <row r="308" spans="1:11" ht="12" x14ac:dyDescent="0.2">
      <c r="A308" s="157"/>
      <c r="B308" s="183">
        <f t="shared" ref="B308:B313" si="7">B307+1</f>
        <v>3</v>
      </c>
      <c r="C308" s="624" t="s">
        <v>345</v>
      </c>
      <c r="D308" s="625"/>
      <c r="E308" s="626"/>
      <c r="F308" s="183">
        <v>243</v>
      </c>
      <c r="G308" s="183">
        <v>225</v>
      </c>
      <c r="H308" s="187"/>
      <c r="I308" s="55"/>
    </row>
    <row r="309" spans="1:11" ht="12" x14ac:dyDescent="0.2">
      <c r="B309" s="183">
        <f>B308+1</f>
        <v>4</v>
      </c>
      <c r="C309" s="624" t="s">
        <v>342</v>
      </c>
      <c r="D309" s="625"/>
      <c r="E309" s="626"/>
      <c r="F309" s="183">
        <v>243</v>
      </c>
      <c r="G309" s="183">
        <v>226</v>
      </c>
      <c r="H309" s="187"/>
      <c r="I309" s="185"/>
    </row>
    <row r="310" spans="1:11" ht="12" x14ac:dyDescent="0.2">
      <c r="B310" s="183">
        <f t="shared" si="7"/>
        <v>5</v>
      </c>
      <c r="C310" s="624" t="s">
        <v>345</v>
      </c>
      <c r="D310" s="625"/>
      <c r="E310" s="626"/>
      <c r="F310" s="183">
        <v>244</v>
      </c>
      <c r="G310" s="183">
        <v>225</v>
      </c>
      <c r="H310" s="187"/>
      <c r="I310" s="55"/>
    </row>
    <row r="311" spans="1:11" ht="12" x14ac:dyDescent="0.2">
      <c r="B311" s="183">
        <f t="shared" si="7"/>
        <v>6</v>
      </c>
      <c r="C311" s="624" t="s">
        <v>342</v>
      </c>
      <c r="D311" s="625"/>
      <c r="E311" s="626"/>
      <c r="F311" s="183">
        <v>244</v>
      </c>
      <c r="G311" s="183">
        <v>226</v>
      </c>
      <c r="H311" s="187"/>
      <c r="I311" s="185"/>
      <c r="J311" s="178"/>
      <c r="K311" s="179"/>
    </row>
    <row r="312" spans="1:11" ht="12" x14ac:dyDescent="0.2">
      <c r="B312" s="183">
        <f t="shared" si="7"/>
        <v>7</v>
      </c>
      <c r="C312" s="624" t="s">
        <v>425</v>
      </c>
      <c r="D312" s="625"/>
      <c r="E312" s="626"/>
      <c r="F312" s="183">
        <v>244</v>
      </c>
      <c r="G312" s="183">
        <v>228</v>
      </c>
      <c r="H312" s="187"/>
      <c r="I312" s="55"/>
      <c r="J312" s="178"/>
      <c r="K312" s="179"/>
    </row>
    <row r="313" spans="1:11" ht="12" x14ac:dyDescent="0.2">
      <c r="B313" s="183">
        <f t="shared" si="7"/>
        <v>8</v>
      </c>
      <c r="C313" s="624" t="s">
        <v>426</v>
      </c>
      <c r="D313" s="625"/>
      <c r="E313" s="626"/>
      <c r="F313" s="183">
        <v>244</v>
      </c>
      <c r="G313" s="183">
        <v>310</v>
      </c>
      <c r="H313" s="187"/>
      <c r="I313" s="55"/>
    </row>
    <row r="314" spans="1:11" ht="15" x14ac:dyDescent="0.25">
      <c r="B314" s="54"/>
      <c r="C314" s="627"/>
      <c r="D314" s="628"/>
      <c r="E314" s="629"/>
      <c r="F314" s="164"/>
      <c r="G314" s="183"/>
      <c r="H314" s="184">
        <f>SUM(H306:H313)</f>
        <v>1469800</v>
      </c>
      <c r="I314" s="186">
        <f>K301-H314</f>
        <v>0</v>
      </c>
    </row>
    <row r="315" spans="1:11" ht="12" customHeight="1" x14ac:dyDescent="0.2"/>
    <row r="316" spans="1:11" ht="12" customHeight="1" x14ac:dyDescent="0.2"/>
    <row r="317" spans="1:11" ht="15" customHeight="1" x14ac:dyDescent="0.2"/>
    <row r="319" spans="1:11" x14ac:dyDescent="0.2">
      <c r="E319" s="349" t="s">
        <v>253</v>
      </c>
      <c r="F319" s="235">
        <v>10921</v>
      </c>
      <c r="G319" s="235" t="s">
        <v>514</v>
      </c>
      <c r="H319" s="236" t="s">
        <v>493</v>
      </c>
      <c r="I319" s="350">
        <v>1253800</v>
      </c>
    </row>
    <row r="320" spans="1:11" x14ac:dyDescent="0.2">
      <c r="E320" s="349" t="s">
        <v>253</v>
      </c>
      <c r="F320" s="235">
        <v>10305</v>
      </c>
      <c r="G320" s="235" t="s">
        <v>514</v>
      </c>
      <c r="H320" s="236" t="s">
        <v>494</v>
      </c>
      <c r="I320" s="350">
        <v>216000</v>
      </c>
    </row>
  </sheetData>
  <mergeCells count="510">
    <mergeCell ref="F221:G221"/>
    <mergeCell ref="B281:D281"/>
    <mergeCell ref="B282:D282"/>
    <mergeCell ref="B287:D287"/>
    <mergeCell ref="E287:F287"/>
    <mergeCell ref="B288:D288"/>
    <mergeCell ref="B270:D270"/>
    <mergeCell ref="B167:C167"/>
    <mergeCell ref="F167:G167"/>
    <mergeCell ref="B265:D265"/>
    <mergeCell ref="B266:D266"/>
    <mergeCell ref="B267:D267"/>
    <mergeCell ref="B268:D268"/>
    <mergeCell ref="B273:D273"/>
    <mergeCell ref="B260:D260"/>
    <mergeCell ref="F260:G260"/>
    <mergeCell ref="F237:G237"/>
    <mergeCell ref="B235:E235"/>
    <mergeCell ref="B213:E213"/>
    <mergeCell ref="F213:G213"/>
    <mergeCell ref="F208:G208"/>
    <mergeCell ref="F217:G217"/>
    <mergeCell ref="F218:G218"/>
    <mergeCell ref="F219:G219"/>
    <mergeCell ref="H167:I167"/>
    <mergeCell ref="B168:C168"/>
    <mergeCell ref="F168:G168"/>
    <mergeCell ref="H168:I168"/>
    <mergeCell ref="B169:C169"/>
    <mergeCell ref="F169:G169"/>
    <mergeCell ref="H169:I169"/>
    <mergeCell ref="B278:D278"/>
    <mergeCell ref="B280:D280"/>
    <mergeCell ref="B269:D269"/>
    <mergeCell ref="B279:D279"/>
    <mergeCell ref="B262:D262"/>
    <mergeCell ref="F262:G262"/>
    <mergeCell ref="H262:I262"/>
    <mergeCell ref="B263:D263"/>
    <mergeCell ref="F263:G263"/>
    <mergeCell ref="H263:I263"/>
    <mergeCell ref="B271:D271"/>
    <mergeCell ref="B274:D274"/>
    <mergeCell ref="B275:D275"/>
    <mergeCell ref="B276:D276"/>
    <mergeCell ref="B277:D277"/>
    <mergeCell ref="B264:D264"/>
    <mergeCell ref="E264:F264"/>
    <mergeCell ref="C309:E309"/>
    <mergeCell ref="C310:E310"/>
    <mergeCell ref="C311:E311"/>
    <mergeCell ref="C312:E312"/>
    <mergeCell ref="C313:E313"/>
    <mergeCell ref="C314:E314"/>
    <mergeCell ref="K296:K297"/>
    <mergeCell ref="B289:D289"/>
    <mergeCell ref="B290:D290"/>
    <mergeCell ref="B296:F296"/>
    <mergeCell ref="G296:I296"/>
    <mergeCell ref="J296:J297"/>
    <mergeCell ref="F304:G304"/>
    <mergeCell ref="C305:E305"/>
    <mergeCell ref="C306:E306"/>
    <mergeCell ref="C307:E307"/>
    <mergeCell ref="C308:E308"/>
    <mergeCell ref="H260:I260"/>
    <mergeCell ref="B261:D261"/>
    <mergeCell ref="F261:G261"/>
    <mergeCell ref="H261:I261"/>
    <mergeCell ref="B258:D258"/>
    <mergeCell ref="F258:G258"/>
    <mergeCell ref="H258:I258"/>
    <mergeCell ref="B259:D259"/>
    <mergeCell ref="F259:G259"/>
    <mergeCell ref="H259:I259"/>
    <mergeCell ref="K240:N240"/>
    <mergeCell ref="B231:E231"/>
    <mergeCell ref="B236:E236"/>
    <mergeCell ref="F250:G250"/>
    <mergeCell ref="B256:D256"/>
    <mergeCell ref="F256:G256"/>
    <mergeCell ref="H256:I256"/>
    <mergeCell ref="B257:D257"/>
    <mergeCell ref="F257:G257"/>
    <mergeCell ref="H257:I257"/>
    <mergeCell ref="F244:G244"/>
    <mergeCell ref="F245:G245"/>
    <mergeCell ref="F246:G246"/>
    <mergeCell ref="F247:G247"/>
    <mergeCell ref="F248:G248"/>
    <mergeCell ref="F249:G249"/>
    <mergeCell ref="F241:G241"/>
    <mergeCell ref="F242:G242"/>
    <mergeCell ref="F243:G243"/>
    <mergeCell ref="B233:E233"/>
    <mergeCell ref="F233:G233"/>
    <mergeCell ref="F234:G234"/>
    <mergeCell ref="F235:G235"/>
    <mergeCell ref="F236:G236"/>
    <mergeCell ref="P227:Q227"/>
    <mergeCell ref="B221:E221"/>
    <mergeCell ref="P228:Q228"/>
    <mergeCell ref="O240:P240"/>
    <mergeCell ref="B232:E232"/>
    <mergeCell ref="F232:G232"/>
    <mergeCell ref="O237:P237"/>
    <mergeCell ref="F229:G229"/>
    <mergeCell ref="K238:N238"/>
    <mergeCell ref="O238:P238"/>
    <mergeCell ref="B234:E234"/>
    <mergeCell ref="F230:G230"/>
    <mergeCell ref="K239:N239"/>
    <mergeCell ref="O239:P239"/>
    <mergeCell ref="F238:G238"/>
    <mergeCell ref="F239:G239"/>
    <mergeCell ref="F240:G240"/>
    <mergeCell ref="O236:P236"/>
    <mergeCell ref="B229:E229"/>
    <mergeCell ref="B230:E230"/>
    <mergeCell ref="K237:N237"/>
    <mergeCell ref="P225:Q225"/>
    <mergeCell ref="K236:N236"/>
    <mergeCell ref="F231:G231"/>
    <mergeCell ref="P226:Q226"/>
    <mergeCell ref="B215:E215"/>
    <mergeCell ref="B228:E228"/>
    <mergeCell ref="P222:Q222"/>
    <mergeCell ref="H225:I225"/>
    <mergeCell ref="B226:E226"/>
    <mergeCell ref="F226:G226"/>
    <mergeCell ref="F228:G228"/>
    <mergeCell ref="P223:Q223"/>
    <mergeCell ref="B222:E222"/>
    <mergeCell ref="F222:G222"/>
    <mergeCell ref="B225:E225"/>
    <mergeCell ref="F225:G225"/>
    <mergeCell ref="B227:E227"/>
    <mergeCell ref="F227:G227"/>
    <mergeCell ref="P224:Q224"/>
    <mergeCell ref="B216:E216"/>
    <mergeCell ref="B217:E217"/>
    <mergeCell ref="B218:E218"/>
    <mergeCell ref="B219:E219"/>
    <mergeCell ref="B220:E220"/>
    <mergeCell ref="P215:Q215"/>
    <mergeCell ref="P216:Q216"/>
    <mergeCell ref="F216:G216"/>
    <mergeCell ref="F220:G220"/>
    <mergeCell ref="B201:E201"/>
    <mergeCell ref="F201:G201"/>
    <mergeCell ref="H201:I201"/>
    <mergeCell ref="B202:E202"/>
    <mergeCell ref="F202:G202"/>
    <mergeCell ref="P211:Q211"/>
    <mergeCell ref="B205:E205"/>
    <mergeCell ref="K205:M205"/>
    <mergeCell ref="N205:O205"/>
    <mergeCell ref="F209:G209"/>
    <mergeCell ref="F210:G210"/>
    <mergeCell ref="F211:G211"/>
    <mergeCell ref="F206:G206"/>
    <mergeCell ref="F207:G207"/>
    <mergeCell ref="P214:Q214"/>
    <mergeCell ref="F203:G203"/>
    <mergeCell ref="P212:Q212"/>
    <mergeCell ref="F204:G204"/>
    <mergeCell ref="P213:Q213"/>
    <mergeCell ref="F205:G205"/>
    <mergeCell ref="F212:G212"/>
    <mergeCell ref="F214:G214"/>
    <mergeCell ref="F215:G215"/>
    <mergeCell ref="B192:D192"/>
    <mergeCell ref="F192:G192"/>
    <mergeCell ref="B188:D188"/>
    <mergeCell ref="F188:G188"/>
    <mergeCell ref="H188:I188"/>
    <mergeCell ref="B186:D186"/>
    <mergeCell ref="F186:G186"/>
    <mergeCell ref="H186:I186"/>
    <mergeCell ref="K196:M196"/>
    <mergeCell ref="B187:D187"/>
    <mergeCell ref="F187:G187"/>
    <mergeCell ref="H187:I187"/>
    <mergeCell ref="H192:I192"/>
    <mergeCell ref="B193:D193"/>
    <mergeCell ref="F193:G193"/>
    <mergeCell ref="H193:I193"/>
    <mergeCell ref="B196:D196"/>
    <mergeCell ref="F196:G196"/>
    <mergeCell ref="H196:I196"/>
    <mergeCell ref="B195:D195"/>
    <mergeCell ref="F195:G195"/>
    <mergeCell ref="K195:M195"/>
    <mergeCell ref="K191:M191"/>
    <mergeCell ref="K190:M190"/>
    <mergeCell ref="N195:O195"/>
    <mergeCell ref="N197:O197"/>
    <mergeCell ref="B194:D194"/>
    <mergeCell ref="F194:G194"/>
    <mergeCell ref="H194:I194"/>
    <mergeCell ref="K194:M194"/>
    <mergeCell ref="N194:O194"/>
    <mergeCell ref="H195:I195"/>
    <mergeCell ref="N196:O196"/>
    <mergeCell ref="K197:M197"/>
    <mergeCell ref="N191:O191"/>
    <mergeCell ref="B183:D183"/>
    <mergeCell ref="F183:G183"/>
    <mergeCell ref="H183:I183"/>
    <mergeCell ref="K192:M192"/>
    <mergeCell ref="N192:O192"/>
    <mergeCell ref="K198:M198"/>
    <mergeCell ref="N198:O198"/>
    <mergeCell ref="B189:D189"/>
    <mergeCell ref="F189:G189"/>
    <mergeCell ref="H189:I189"/>
    <mergeCell ref="B190:D190"/>
    <mergeCell ref="F190:G190"/>
    <mergeCell ref="H190:I190"/>
    <mergeCell ref="B191:D191"/>
    <mergeCell ref="F191:G191"/>
    <mergeCell ref="H191:I191"/>
    <mergeCell ref="B184:D184"/>
    <mergeCell ref="F184:G184"/>
    <mergeCell ref="H184:I184"/>
    <mergeCell ref="K193:M193"/>
    <mergeCell ref="N193:O193"/>
    <mergeCell ref="B185:D185"/>
    <mergeCell ref="K189:M189"/>
    <mergeCell ref="N190:O190"/>
    <mergeCell ref="B182:D182"/>
    <mergeCell ref="F182:G182"/>
    <mergeCell ref="H182:I182"/>
    <mergeCell ref="F185:G185"/>
    <mergeCell ref="H185:I185"/>
    <mergeCell ref="K187:M187"/>
    <mergeCell ref="N187:O187"/>
    <mergeCell ref="K188:M188"/>
    <mergeCell ref="N188:O188"/>
    <mergeCell ref="K185:M185"/>
    <mergeCell ref="N185:O185"/>
    <mergeCell ref="B180:D180"/>
    <mergeCell ref="F180:G180"/>
    <mergeCell ref="H180:I180"/>
    <mergeCell ref="N189:O189"/>
    <mergeCell ref="B181:D181"/>
    <mergeCell ref="F181:G181"/>
    <mergeCell ref="H181:I181"/>
    <mergeCell ref="B177:D177"/>
    <mergeCell ref="F177:G177"/>
    <mergeCell ref="H177:I177"/>
    <mergeCell ref="K186:M186"/>
    <mergeCell ref="N186:O186"/>
    <mergeCell ref="B179:D179"/>
    <mergeCell ref="F179:G179"/>
    <mergeCell ref="H179:I179"/>
    <mergeCell ref="B175:D175"/>
    <mergeCell ref="F175:G175"/>
    <mergeCell ref="H175:I175"/>
    <mergeCell ref="B176:D176"/>
    <mergeCell ref="F176:G176"/>
    <mergeCell ref="H176:I176"/>
    <mergeCell ref="B178:D178"/>
    <mergeCell ref="F178:G178"/>
    <mergeCell ref="H178:I178"/>
    <mergeCell ref="B162:C162"/>
    <mergeCell ref="F162:G162"/>
    <mergeCell ref="H162:I162"/>
    <mergeCell ref="B163:C163"/>
    <mergeCell ref="F163:G163"/>
    <mergeCell ref="H163:I163"/>
    <mergeCell ref="B160:C160"/>
    <mergeCell ref="F160:G160"/>
    <mergeCell ref="H160:I160"/>
    <mergeCell ref="B161:C161"/>
    <mergeCell ref="F161:G161"/>
    <mergeCell ref="H161:I161"/>
    <mergeCell ref="B158:C158"/>
    <mergeCell ref="F158:G158"/>
    <mergeCell ref="H158:I158"/>
    <mergeCell ref="B159:C159"/>
    <mergeCell ref="F159:G159"/>
    <mergeCell ref="H159:I159"/>
    <mergeCell ref="B155:C155"/>
    <mergeCell ref="F155:G155"/>
    <mergeCell ref="H155:I155"/>
    <mergeCell ref="B153:C153"/>
    <mergeCell ref="F153:G153"/>
    <mergeCell ref="H153:I153"/>
    <mergeCell ref="B154:C154"/>
    <mergeCell ref="F154:G154"/>
    <mergeCell ref="H154:I154"/>
    <mergeCell ref="B152:C152"/>
    <mergeCell ref="F152:G152"/>
    <mergeCell ref="H152:I152"/>
    <mergeCell ref="B150:C150"/>
    <mergeCell ref="F150:G150"/>
    <mergeCell ref="H150:I150"/>
    <mergeCell ref="B151:C151"/>
    <mergeCell ref="F151:G151"/>
    <mergeCell ref="H151:I151"/>
    <mergeCell ref="B149:C149"/>
    <mergeCell ref="F149:G149"/>
    <mergeCell ref="H149:I149"/>
    <mergeCell ref="B148:C148"/>
    <mergeCell ref="F148:G148"/>
    <mergeCell ref="H148:I148"/>
    <mergeCell ref="B142:D142"/>
    <mergeCell ref="F142:G142"/>
    <mergeCell ref="H142:I142"/>
    <mergeCell ref="B147:C147"/>
    <mergeCell ref="F147:G147"/>
    <mergeCell ref="H147:I147"/>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07:D107"/>
    <mergeCell ref="F107:G107"/>
    <mergeCell ref="H107:I107"/>
    <mergeCell ref="B108:D108"/>
    <mergeCell ref="F108:G108"/>
    <mergeCell ref="H108:I108"/>
    <mergeCell ref="B99:D99"/>
    <mergeCell ref="F99:G99"/>
    <mergeCell ref="H99:I99"/>
    <mergeCell ref="B106:D106"/>
    <mergeCell ref="F106:G106"/>
    <mergeCell ref="H106:I106"/>
    <mergeCell ref="B97:D97"/>
    <mergeCell ref="F97:G97"/>
    <mergeCell ref="H97:I97"/>
    <mergeCell ref="B98:D98"/>
    <mergeCell ref="F98:G98"/>
    <mergeCell ref="H98:I98"/>
    <mergeCell ref="B95:D95"/>
    <mergeCell ref="F95:G95"/>
    <mergeCell ref="H95:I95"/>
    <mergeCell ref="B96:D96"/>
    <mergeCell ref="F96:G96"/>
    <mergeCell ref="H96:I96"/>
    <mergeCell ref="B93:D93"/>
    <mergeCell ref="F93:G93"/>
    <mergeCell ref="H93:I93"/>
    <mergeCell ref="B94:D94"/>
    <mergeCell ref="F94:G94"/>
    <mergeCell ref="H94:I94"/>
    <mergeCell ref="B91:D91"/>
    <mergeCell ref="F91:G91"/>
    <mergeCell ref="H91:I91"/>
    <mergeCell ref="B92:D92"/>
    <mergeCell ref="F92:G92"/>
    <mergeCell ref="H92:I92"/>
    <mergeCell ref="B80:D80"/>
    <mergeCell ref="G80:H80"/>
    <mergeCell ref="B81:D81"/>
    <mergeCell ref="G81:H81"/>
    <mergeCell ref="B82:D82"/>
    <mergeCell ref="G82:H82"/>
    <mergeCell ref="B77:D77"/>
    <mergeCell ref="G77:H77"/>
    <mergeCell ref="B78:D78"/>
    <mergeCell ref="G78:H78"/>
    <mergeCell ref="B79:D79"/>
    <mergeCell ref="G79:H79"/>
    <mergeCell ref="B67:D67"/>
    <mergeCell ref="F67:G67"/>
    <mergeCell ref="H67:I67"/>
    <mergeCell ref="B68:D68"/>
    <mergeCell ref="F68:G68"/>
    <mergeCell ref="H68:I68"/>
    <mergeCell ref="B65:D65"/>
    <mergeCell ref="F65:G65"/>
    <mergeCell ref="H65:I65"/>
    <mergeCell ref="B66:D66"/>
    <mergeCell ref="F66:G66"/>
    <mergeCell ref="H66:I66"/>
    <mergeCell ref="B63:D63"/>
    <mergeCell ref="F63:G63"/>
    <mergeCell ref="H63:I63"/>
    <mergeCell ref="B64:D64"/>
    <mergeCell ref="F64:G64"/>
    <mergeCell ref="H64:I64"/>
    <mergeCell ref="H60:I60"/>
    <mergeCell ref="B61:D61"/>
    <mergeCell ref="F61:G61"/>
    <mergeCell ref="H61:I61"/>
    <mergeCell ref="B62:D62"/>
    <mergeCell ref="F62:G62"/>
    <mergeCell ref="H62:I62"/>
    <mergeCell ref="B50:G50"/>
    <mergeCell ref="B51:G51"/>
    <mergeCell ref="B52:G52"/>
    <mergeCell ref="B53:G53"/>
    <mergeCell ref="B54:G54"/>
    <mergeCell ref="B60:D60"/>
    <mergeCell ref="F60:G60"/>
    <mergeCell ref="B44:G44"/>
    <mergeCell ref="B45:G45"/>
    <mergeCell ref="B46:G46"/>
    <mergeCell ref="B47:G47"/>
    <mergeCell ref="B48:G48"/>
    <mergeCell ref="B49:G49"/>
    <mergeCell ref="A32:D32"/>
    <mergeCell ref="E32:F32"/>
    <mergeCell ref="B40:G40"/>
    <mergeCell ref="B41:G41"/>
    <mergeCell ref="B42:G42"/>
    <mergeCell ref="B43:G43"/>
    <mergeCell ref="B29:D29"/>
    <mergeCell ref="E29:F29"/>
    <mergeCell ref="B30:D30"/>
    <mergeCell ref="E30:F30"/>
    <mergeCell ref="B31:D31"/>
    <mergeCell ref="E31:F31"/>
    <mergeCell ref="E13:F13"/>
    <mergeCell ref="B14:D14"/>
    <mergeCell ref="E14:F14"/>
    <mergeCell ref="B26:D26"/>
    <mergeCell ref="E26:F26"/>
    <mergeCell ref="B27:D27"/>
    <mergeCell ref="E27:F27"/>
    <mergeCell ref="B28:D28"/>
    <mergeCell ref="E28:F28"/>
    <mergeCell ref="B23:D23"/>
    <mergeCell ref="E23:F23"/>
    <mergeCell ref="B24:D24"/>
    <mergeCell ref="E24:F24"/>
    <mergeCell ref="B25:D25"/>
    <mergeCell ref="E25:F25"/>
    <mergeCell ref="C1:I1"/>
    <mergeCell ref="B4:I4"/>
    <mergeCell ref="B12:D12"/>
    <mergeCell ref="E12:F12"/>
    <mergeCell ref="B272:D272"/>
    <mergeCell ref="B9:D9"/>
    <mergeCell ref="E9:F9"/>
    <mergeCell ref="B10:D10"/>
    <mergeCell ref="E10:F10"/>
    <mergeCell ref="B11:D11"/>
    <mergeCell ref="E11:F11"/>
    <mergeCell ref="B6:D6"/>
    <mergeCell ref="E6:F6"/>
    <mergeCell ref="B7:D7"/>
    <mergeCell ref="E7:F7"/>
    <mergeCell ref="B8:D8"/>
    <mergeCell ref="E8:F8"/>
    <mergeCell ref="B15:D15"/>
    <mergeCell ref="E15:F15"/>
    <mergeCell ref="A16:D16"/>
    <mergeCell ref="E16:F16"/>
    <mergeCell ref="B22:D22"/>
    <mergeCell ref="E22:F22"/>
    <mergeCell ref="B13:D13"/>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0"/>
  <sheetViews>
    <sheetView topLeftCell="A276" workbookViewId="0">
      <selection activeCell="I230" sqref="I230"/>
    </sheetView>
  </sheetViews>
  <sheetFormatPr defaultColWidth="9.140625" defaultRowHeight="11.25" x14ac:dyDescent="0.2"/>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x14ac:dyDescent="0.2">
      <c r="C1" s="528" t="s">
        <v>260</v>
      </c>
      <c r="D1" s="528"/>
      <c r="E1" s="528"/>
      <c r="F1" s="528"/>
      <c r="G1" s="528"/>
      <c r="H1" s="528"/>
      <c r="I1" s="528"/>
      <c r="J1" s="77"/>
      <c r="K1" s="77"/>
      <c r="L1" s="77"/>
      <c r="M1" s="77"/>
      <c r="N1" s="77"/>
      <c r="O1" s="77"/>
      <c r="P1" s="77"/>
      <c r="Q1" s="77"/>
      <c r="R1" s="77"/>
      <c r="S1" s="77"/>
      <c r="T1" s="77"/>
      <c r="U1" s="77"/>
      <c r="V1" s="77"/>
    </row>
    <row r="2" spans="1:22" ht="26.25" customHeight="1" x14ac:dyDescent="0.2">
      <c r="C2" s="78"/>
      <c r="D2" s="78"/>
      <c r="E2" s="78"/>
      <c r="F2" s="78"/>
      <c r="G2" s="78"/>
      <c r="H2" s="78"/>
      <c r="I2" s="78"/>
      <c r="J2" s="77"/>
      <c r="K2" s="77"/>
      <c r="L2" s="77"/>
      <c r="M2" s="77"/>
      <c r="N2" s="77"/>
      <c r="O2" s="77"/>
      <c r="P2" s="77"/>
      <c r="Q2" s="77"/>
      <c r="R2" s="77"/>
      <c r="S2" s="77"/>
      <c r="T2" s="77"/>
      <c r="U2" s="77"/>
      <c r="V2" s="77"/>
    </row>
    <row r="3" spans="1:22" ht="26.25" hidden="1" customHeight="1" x14ac:dyDescent="0.2">
      <c r="B3" s="76" t="s">
        <v>356</v>
      </c>
      <c r="C3" s="78"/>
      <c r="D3" s="78"/>
      <c r="E3" s="78"/>
      <c r="F3" s="78"/>
      <c r="G3" s="78"/>
      <c r="H3" s="78"/>
      <c r="I3" s="79"/>
      <c r="J3" s="77"/>
      <c r="K3" s="77"/>
      <c r="L3" s="77"/>
      <c r="M3" s="77"/>
      <c r="N3" s="77"/>
      <c r="O3" s="77"/>
      <c r="P3" s="77"/>
      <c r="Q3" s="77"/>
      <c r="R3" s="77"/>
      <c r="S3" s="77"/>
      <c r="T3" s="77"/>
      <c r="U3" s="77"/>
      <c r="V3" s="77"/>
    </row>
    <row r="4" spans="1:22" ht="26.25" hidden="1" customHeight="1" x14ac:dyDescent="0.2">
      <c r="B4" s="529" t="s">
        <v>357</v>
      </c>
      <c r="C4" s="529"/>
      <c r="D4" s="529"/>
      <c r="E4" s="529"/>
      <c r="F4" s="529"/>
      <c r="G4" s="529"/>
      <c r="H4" s="529"/>
      <c r="I4" s="529"/>
    </row>
    <row r="5" spans="1:22" hidden="1" x14ac:dyDescent="0.2"/>
    <row r="6" spans="1:22" ht="57" hidden="1" customHeight="1" x14ac:dyDescent="0.2">
      <c r="A6" s="80" t="s">
        <v>261</v>
      </c>
      <c r="B6" s="530" t="s">
        <v>262</v>
      </c>
      <c r="C6" s="530"/>
      <c r="D6" s="530"/>
      <c r="E6" s="530"/>
      <c r="F6" s="530"/>
      <c r="G6" s="81" t="s">
        <v>263</v>
      </c>
      <c r="H6" s="81" t="s">
        <v>264</v>
      </c>
      <c r="I6" s="81" t="s">
        <v>265</v>
      </c>
    </row>
    <row r="7" spans="1:22" ht="15" hidden="1" customHeight="1" x14ac:dyDescent="0.2">
      <c r="A7" s="249">
        <v>1</v>
      </c>
      <c r="B7" s="530">
        <v>2</v>
      </c>
      <c r="C7" s="530"/>
      <c r="D7" s="530"/>
      <c r="E7" s="530"/>
      <c r="F7" s="530"/>
      <c r="G7" s="249">
        <v>4</v>
      </c>
      <c r="H7" s="249">
        <v>5</v>
      </c>
      <c r="I7" s="249">
        <v>6</v>
      </c>
    </row>
    <row r="8" spans="1:22" hidden="1" x14ac:dyDescent="0.2">
      <c r="A8" s="83"/>
      <c r="B8" s="530"/>
      <c r="C8" s="530"/>
      <c r="D8" s="530"/>
      <c r="E8" s="530"/>
      <c r="F8" s="530"/>
      <c r="G8" s="83"/>
      <c r="H8" s="83"/>
      <c r="I8" s="84" t="e">
        <f>#REF!*G8*H8</f>
        <v>#REF!</v>
      </c>
    </row>
    <row r="9" spans="1:22" hidden="1" x14ac:dyDescent="0.2">
      <c r="A9" s="83"/>
      <c r="B9" s="530"/>
      <c r="C9" s="530"/>
      <c r="D9" s="530"/>
      <c r="E9" s="530"/>
      <c r="F9" s="530"/>
      <c r="G9" s="83"/>
      <c r="H9" s="83"/>
      <c r="I9" s="84" t="e">
        <f>#REF!*G9*H9</f>
        <v>#REF!</v>
      </c>
    </row>
    <row r="10" spans="1:22" hidden="1" x14ac:dyDescent="0.2">
      <c r="A10" s="83"/>
      <c r="B10" s="530"/>
      <c r="C10" s="530"/>
      <c r="D10" s="530"/>
      <c r="E10" s="530"/>
      <c r="F10" s="530"/>
      <c r="G10" s="83"/>
      <c r="H10" s="83"/>
      <c r="I10" s="84" t="e">
        <f>#REF!*G10*H10</f>
        <v>#REF!</v>
      </c>
    </row>
    <row r="11" spans="1:22" hidden="1" x14ac:dyDescent="0.2">
      <c r="A11" s="83"/>
      <c r="B11" s="530"/>
      <c r="C11" s="530"/>
      <c r="D11" s="530"/>
      <c r="E11" s="530"/>
      <c r="F11" s="530"/>
      <c r="G11" s="83"/>
      <c r="H11" s="83"/>
      <c r="I11" s="84" t="e">
        <f>#REF!*G11*H11</f>
        <v>#REF!</v>
      </c>
    </row>
    <row r="12" spans="1:22" hidden="1" x14ac:dyDescent="0.2">
      <c r="A12" s="83"/>
      <c r="B12" s="530"/>
      <c r="C12" s="530"/>
      <c r="D12" s="530"/>
      <c r="E12" s="530"/>
      <c r="F12" s="530"/>
      <c r="G12" s="83"/>
      <c r="H12" s="83"/>
      <c r="I12" s="84" t="e">
        <f>#REF!*G12*H12</f>
        <v>#REF!</v>
      </c>
    </row>
    <row r="13" spans="1:22" hidden="1" x14ac:dyDescent="0.2">
      <c r="A13" s="83"/>
      <c r="B13" s="530"/>
      <c r="C13" s="530"/>
      <c r="D13" s="530"/>
      <c r="E13" s="530"/>
      <c r="F13" s="530"/>
      <c r="G13" s="83"/>
      <c r="H13" s="83"/>
      <c r="I13" s="84" t="e">
        <f>#REF!*G13*H13</f>
        <v>#REF!</v>
      </c>
    </row>
    <row r="14" spans="1:22" hidden="1" x14ac:dyDescent="0.2">
      <c r="A14" s="83"/>
      <c r="B14" s="530"/>
      <c r="C14" s="530"/>
      <c r="D14" s="530"/>
      <c r="E14" s="530"/>
      <c r="F14" s="530"/>
      <c r="G14" s="83"/>
      <c r="H14" s="83"/>
      <c r="I14" s="84" t="e">
        <f>#REF!*G14*H14</f>
        <v>#REF!</v>
      </c>
    </row>
    <row r="15" spans="1:22" hidden="1" x14ac:dyDescent="0.2">
      <c r="A15" s="83"/>
      <c r="B15" s="530"/>
      <c r="C15" s="530"/>
      <c r="D15" s="530"/>
      <c r="E15" s="530"/>
      <c r="F15" s="530"/>
      <c r="G15" s="83"/>
      <c r="H15" s="83"/>
      <c r="I15" s="84" t="e">
        <f>#REF!*G15*H15</f>
        <v>#REF!</v>
      </c>
    </row>
    <row r="16" spans="1:22" hidden="1" x14ac:dyDescent="0.2">
      <c r="A16" s="452" t="s">
        <v>259</v>
      </c>
      <c r="B16" s="453"/>
      <c r="C16" s="453"/>
      <c r="D16" s="454"/>
      <c r="E16" s="530"/>
      <c r="F16" s="530"/>
      <c r="G16" s="249" t="s">
        <v>34</v>
      </c>
      <c r="H16" s="249" t="s">
        <v>34</v>
      </c>
      <c r="I16" s="83"/>
    </row>
    <row r="17" spans="1:9" hidden="1" x14ac:dyDescent="0.2"/>
    <row r="18" spans="1:9" hidden="1" x14ac:dyDescent="0.2">
      <c r="B18" s="76" t="s">
        <v>266</v>
      </c>
    </row>
    <row r="19" spans="1:9" hidden="1" x14ac:dyDescent="0.2"/>
    <row r="20" spans="1:9" hidden="1" x14ac:dyDescent="0.2">
      <c r="C20" s="76" t="s">
        <v>267</v>
      </c>
    </row>
    <row r="21" spans="1:9" hidden="1" x14ac:dyDescent="0.2"/>
    <row r="22" spans="1:9" ht="33.75" hidden="1" x14ac:dyDescent="0.2">
      <c r="A22" s="80" t="s">
        <v>261</v>
      </c>
      <c r="B22" s="530" t="s">
        <v>262</v>
      </c>
      <c r="C22" s="530"/>
      <c r="D22" s="530"/>
      <c r="E22" s="530"/>
      <c r="F22" s="530"/>
      <c r="G22" s="81" t="s">
        <v>268</v>
      </c>
      <c r="H22" s="81" t="s">
        <v>269</v>
      </c>
      <c r="I22" s="81" t="s">
        <v>265</v>
      </c>
    </row>
    <row r="23" spans="1:9" hidden="1" x14ac:dyDescent="0.2">
      <c r="A23" s="249">
        <v>1</v>
      </c>
      <c r="B23" s="530">
        <v>2</v>
      </c>
      <c r="C23" s="530"/>
      <c r="D23" s="530"/>
      <c r="E23" s="530"/>
      <c r="F23" s="530"/>
      <c r="G23" s="249">
        <v>4</v>
      </c>
      <c r="H23" s="249">
        <v>5</v>
      </c>
      <c r="I23" s="249">
        <v>6</v>
      </c>
    </row>
    <row r="24" spans="1:9" hidden="1" x14ac:dyDescent="0.2">
      <c r="A24" s="83"/>
      <c r="B24" s="530"/>
      <c r="C24" s="530"/>
      <c r="D24" s="530"/>
      <c r="E24" s="530"/>
      <c r="F24" s="530"/>
      <c r="G24" s="83"/>
      <c r="H24" s="83"/>
      <c r="I24" s="84" t="e">
        <f>#REF!*G24*H24</f>
        <v>#REF!</v>
      </c>
    </row>
    <row r="25" spans="1:9" hidden="1" x14ac:dyDescent="0.2">
      <c r="A25" s="83"/>
      <c r="B25" s="530"/>
      <c r="C25" s="530"/>
      <c r="D25" s="530"/>
      <c r="E25" s="530"/>
      <c r="F25" s="530"/>
      <c r="G25" s="83"/>
      <c r="H25" s="83"/>
      <c r="I25" s="84" t="e">
        <f>#REF!*G25*H25</f>
        <v>#REF!</v>
      </c>
    </row>
    <row r="26" spans="1:9" hidden="1" x14ac:dyDescent="0.2">
      <c r="A26" s="83"/>
      <c r="B26" s="530"/>
      <c r="C26" s="530"/>
      <c r="D26" s="530"/>
      <c r="E26" s="530"/>
      <c r="F26" s="530"/>
      <c r="G26" s="83"/>
      <c r="H26" s="83"/>
      <c r="I26" s="84" t="e">
        <f>#REF!*G26*H26</f>
        <v>#REF!</v>
      </c>
    </row>
    <row r="27" spans="1:9" hidden="1" x14ac:dyDescent="0.2">
      <c r="A27" s="83"/>
      <c r="B27" s="530"/>
      <c r="C27" s="530"/>
      <c r="D27" s="530"/>
      <c r="E27" s="530"/>
      <c r="F27" s="530"/>
      <c r="G27" s="83"/>
      <c r="H27" s="83"/>
      <c r="I27" s="84" t="e">
        <f>#REF!*G27*H27</f>
        <v>#REF!</v>
      </c>
    </row>
    <row r="28" spans="1:9" hidden="1" x14ac:dyDescent="0.2">
      <c r="A28" s="83"/>
      <c r="B28" s="530"/>
      <c r="C28" s="530"/>
      <c r="D28" s="530"/>
      <c r="E28" s="530"/>
      <c r="F28" s="530"/>
      <c r="G28" s="83"/>
      <c r="H28" s="83"/>
      <c r="I28" s="84" t="e">
        <f>#REF!*G28*H28</f>
        <v>#REF!</v>
      </c>
    </row>
    <row r="29" spans="1:9" hidden="1" x14ac:dyDescent="0.2">
      <c r="A29" s="83"/>
      <c r="B29" s="530"/>
      <c r="C29" s="530"/>
      <c r="D29" s="530"/>
      <c r="E29" s="530"/>
      <c r="F29" s="530"/>
      <c r="G29" s="83"/>
      <c r="H29" s="83"/>
      <c r="I29" s="84" t="e">
        <f>#REF!*G29*H29</f>
        <v>#REF!</v>
      </c>
    </row>
    <row r="30" spans="1:9" hidden="1" x14ac:dyDescent="0.2">
      <c r="A30" s="83"/>
      <c r="B30" s="530"/>
      <c r="C30" s="530"/>
      <c r="D30" s="530"/>
      <c r="E30" s="530"/>
      <c r="F30" s="530"/>
      <c r="G30" s="83"/>
      <c r="H30" s="83"/>
      <c r="I30" s="84" t="e">
        <f>#REF!*G30*H30</f>
        <v>#REF!</v>
      </c>
    </row>
    <row r="31" spans="1:9" hidden="1" x14ac:dyDescent="0.2">
      <c r="A31" s="83"/>
      <c r="B31" s="530"/>
      <c r="C31" s="530"/>
      <c r="D31" s="530"/>
      <c r="E31" s="530"/>
      <c r="F31" s="530"/>
      <c r="G31" s="83"/>
      <c r="H31" s="83"/>
      <c r="I31" s="84" t="e">
        <f>#REF!*G31*H31</f>
        <v>#REF!</v>
      </c>
    </row>
    <row r="32" spans="1:9" hidden="1" x14ac:dyDescent="0.2">
      <c r="A32" s="452" t="s">
        <v>259</v>
      </c>
      <c r="B32" s="453"/>
      <c r="C32" s="453"/>
      <c r="D32" s="454"/>
      <c r="E32" s="530"/>
      <c r="F32" s="530"/>
      <c r="G32" s="249" t="s">
        <v>34</v>
      </c>
      <c r="H32" s="249" t="s">
        <v>34</v>
      </c>
      <c r="I32" s="83"/>
    </row>
    <row r="33" spans="1:12" hidden="1" x14ac:dyDescent="0.2"/>
    <row r="34" spans="1:12" hidden="1" x14ac:dyDescent="0.2">
      <c r="B34" s="76" t="s">
        <v>266</v>
      </c>
    </row>
    <row r="36" spans="1:12" hidden="1" x14ac:dyDescent="0.2">
      <c r="C36" s="76" t="s">
        <v>358</v>
      </c>
    </row>
    <row r="37" spans="1:12" hidden="1" x14ac:dyDescent="0.2">
      <c r="C37" s="76" t="s">
        <v>359</v>
      </c>
    </row>
    <row r="38" spans="1:12" hidden="1" x14ac:dyDescent="0.2">
      <c r="C38" s="76" t="s">
        <v>360</v>
      </c>
    </row>
    <row r="40" spans="1:12" ht="78.599999999999994" customHeight="1" x14ac:dyDescent="0.2">
      <c r="A40" s="81" t="s">
        <v>261</v>
      </c>
      <c r="B40" s="530" t="s">
        <v>270</v>
      </c>
      <c r="C40" s="530"/>
      <c r="D40" s="530"/>
      <c r="E40" s="530"/>
      <c r="F40" s="530"/>
      <c r="G40" s="530"/>
      <c r="H40" s="81" t="s">
        <v>272</v>
      </c>
      <c r="I40" s="81" t="s">
        <v>271</v>
      </c>
      <c r="K40" s="85">
        <f>'Роспись 2024-2026'!Q23-'Роспись 2024-2026'!Q21-'Роспись 2024-2026'!Q22-'Роспись 2024-2026'!Q20</f>
        <v>19252897</v>
      </c>
      <c r="L40" s="76" t="s">
        <v>497</v>
      </c>
    </row>
    <row r="41" spans="1:12" x14ac:dyDescent="0.2">
      <c r="A41" s="249">
        <v>1</v>
      </c>
      <c r="B41" s="532">
        <v>2</v>
      </c>
      <c r="C41" s="532"/>
      <c r="D41" s="532"/>
      <c r="E41" s="532"/>
      <c r="F41" s="532"/>
      <c r="G41" s="532"/>
      <c r="H41" s="249">
        <v>3</v>
      </c>
      <c r="I41" s="249">
        <v>4</v>
      </c>
    </row>
    <row r="42" spans="1:12" x14ac:dyDescent="0.2">
      <c r="A42" s="249">
        <v>1</v>
      </c>
      <c r="B42" s="533" t="s">
        <v>273</v>
      </c>
      <c r="C42" s="533"/>
      <c r="D42" s="533"/>
      <c r="E42" s="533"/>
      <c r="F42" s="533"/>
      <c r="G42" s="533"/>
      <c r="H42" s="249" t="s">
        <v>34</v>
      </c>
      <c r="I42" s="86">
        <f>J42/1.302</f>
        <v>11802397.849462366</v>
      </c>
      <c r="J42" s="87">
        <f>'Роспись 2024-2026'!Q15+'Роспись 2024-2026'!Q16+'Роспись 2024-2026'!Q17+'Роспись 2024-2026'!R6</f>
        <v>15366722</v>
      </c>
      <c r="K42" s="76" t="s">
        <v>498</v>
      </c>
    </row>
    <row r="43" spans="1:12" ht="25.9" customHeight="1" x14ac:dyDescent="0.2">
      <c r="A43" s="249" t="s">
        <v>274</v>
      </c>
      <c r="B43" s="534" t="s">
        <v>275</v>
      </c>
      <c r="C43" s="534"/>
      <c r="D43" s="534"/>
      <c r="E43" s="534"/>
      <c r="F43" s="534"/>
      <c r="G43" s="534"/>
      <c r="H43" s="249"/>
      <c r="I43" s="88">
        <f>I42*22%</f>
        <v>2596527.5268817204</v>
      </c>
      <c r="J43" s="154">
        <f>J42-I42</f>
        <v>3564324.1505376343</v>
      </c>
    </row>
    <row r="44" spans="1:12" x14ac:dyDescent="0.2">
      <c r="A44" s="249" t="s">
        <v>276</v>
      </c>
      <c r="B44" s="533" t="s">
        <v>277</v>
      </c>
      <c r="C44" s="533"/>
      <c r="D44" s="533"/>
      <c r="E44" s="533"/>
      <c r="F44" s="533"/>
      <c r="G44" s="533"/>
      <c r="H44" s="249"/>
      <c r="I44" s="88"/>
    </row>
    <row r="45" spans="1:12" ht="24" customHeight="1" x14ac:dyDescent="0.2">
      <c r="A45" s="249" t="s">
        <v>278</v>
      </c>
      <c r="B45" s="534" t="s">
        <v>279</v>
      </c>
      <c r="C45" s="534"/>
      <c r="D45" s="534"/>
      <c r="E45" s="534"/>
      <c r="F45" s="534"/>
      <c r="G45" s="534"/>
      <c r="H45" s="249"/>
      <c r="I45" s="88"/>
    </row>
    <row r="46" spans="1:12" x14ac:dyDescent="0.2">
      <c r="A46" s="249">
        <v>2</v>
      </c>
      <c r="B46" s="533" t="s">
        <v>280</v>
      </c>
      <c r="C46" s="533"/>
      <c r="D46" s="533"/>
      <c r="E46" s="533"/>
      <c r="F46" s="533"/>
      <c r="G46" s="533"/>
      <c r="H46" s="249" t="s">
        <v>34</v>
      </c>
      <c r="I46" s="88"/>
    </row>
    <row r="47" spans="1:12" ht="34.9" customHeight="1" x14ac:dyDescent="0.2">
      <c r="A47" s="249" t="s">
        <v>281</v>
      </c>
      <c r="B47" s="534" t="s">
        <v>282</v>
      </c>
      <c r="C47" s="534"/>
      <c r="D47" s="534"/>
      <c r="E47" s="534"/>
      <c r="F47" s="534"/>
      <c r="G47" s="534"/>
      <c r="H47" s="249"/>
      <c r="I47" s="88">
        <f>I42*2.9%</f>
        <v>342269.53763440857</v>
      </c>
    </row>
    <row r="48" spans="1:12" x14ac:dyDescent="0.2">
      <c r="A48" s="249" t="s">
        <v>283</v>
      </c>
      <c r="B48" s="533" t="s">
        <v>284</v>
      </c>
      <c r="C48" s="533"/>
      <c r="D48" s="533"/>
      <c r="E48" s="533"/>
      <c r="F48" s="533"/>
      <c r="G48" s="533"/>
      <c r="H48" s="249"/>
      <c r="I48" s="88"/>
    </row>
    <row r="49" spans="1:10" ht="27" customHeight="1" x14ac:dyDescent="0.2">
      <c r="A49" s="89" t="s">
        <v>285</v>
      </c>
      <c r="B49" s="534" t="s">
        <v>286</v>
      </c>
      <c r="C49" s="534"/>
      <c r="D49" s="534"/>
      <c r="E49" s="534"/>
      <c r="F49" s="534"/>
      <c r="G49" s="534"/>
      <c r="H49" s="249"/>
      <c r="I49" s="88">
        <f>I42*0.2%</f>
        <v>23604.795698924732</v>
      </c>
    </row>
    <row r="50" spans="1:10" ht="22.9" customHeight="1" x14ac:dyDescent="0.2">
      <c r="A50" s="249" t="s">
        <v>287</v>
      </c>
      <c r="B50" s="534" t="s">
        <v>288</v>
      </c>
      <c r="C50" s="534"/>
      <c r="D50" s="534"/>
      <c r="E50" s="534"/>
      <c r="F50" s="534"/>
      <c r="G50" s="534"/>
      <c r="H50" s="249"/>
      <c r="I50" s="88"/>
    </row>
    <row r="51" spans="1:10" ht="25.15" customHeight="1" x14ac:dyDescent="0.2">
      <c r="A51" s="249" t="s">
        <v>289</v>
      </c>
      <c r="B51" s="534" t="s">
        <v>290</v>
      </c>
      <c r="C51" s="534"/>
      <c r="D51" s="534"/>
      <c r="E51" s="534"/>
      <c r="F51" s="534"/>
      <c r="G51" s="534"/>
      <c r="H51" s="249"/>
      <c r="I51" s="88"/>
    </row>
    <row r="52" spans="1:10" ht="24.6" customHeight="1" x14ac:dyDescent="0.2">
      <c r="A52" s="249">
        <v>3</v>
      </c>
      <c r="B52" s="534" t="s">
        <v>291</v>
      </c>
      <c r="C52" s="534"/>
      <c r="D52" s="534"/>
      <c r="E52" s="534"/>
      <c r="F52" s="534"/>
      <c r="G52" s="534"/>
      <c r="H52" s="249"/>
      <c r="I52" s="88">
        <f>I42*5.1%</f>
        <v>601922.29032258061</v>
      </c>
    </row>
    <row r="53" spans="1:10" x14ac:dyDescent="0.2">
      <c r="A53" s="249"/>
      <c r="B53" s="535" t="s">
        <v>259</v>
      </c>
      <c r="C53" s="535"/>
      <c r="D53" s="535"/>
      <c r="E53" s="535"/>
      <c r="F53" s="535"/>
      <c r="G53" s="535"/>
      <c r="H53" s="90" t="s">
        <v>34</v>
      </c>
      <c r="I53" s="91">
        <f>SUM(I43:I52)</f>
        <v>3564324.1505376343</v>
      </c>
      <c r="J53" s="92"/>
    </row>
    <row r="54" spans="1:10" x14ac:dyDescent="0.2">
      <c r="B54" s="515"/>
      <c r="C54" s="515"/>
      <c r="D54" s="515"/>
      <c r="E54" s="515"/>
      <c r="F54" s="515"/>
      <c r="G54" s="515"/>
    </row>
    <row r="55" spans="1:10" s="93" customFormat="1" ht="10.5" x14ac:dyDescent="0.15">
      <c r="B55" s="93" t="s">
        <v>292</v>
      </c>
    </row>
    <row r="57" spans="1:10" x14ac:dyDescent="0.2">
      <c r="A57" s="76" t="s">
        <v>293</v>
      </c>
    </row>
    <row r="58" spans="1:10" x14ac:dyDescent="0.2">
      <c r="A58" s="76" t="s">
        <v>294</v>
      </c>
    </row>
    <row r="60" spans="1:10" ht="37.9" customHeight="1" x14ac:dyDescent="0.2">
      <c r="A60" s="94" t="s">
        <v>261</v>
      </c>
      <c r="B60" s="530" t="s">
        <v>19</v>
      </c>
      <c r="C60" s="530"/>
      <c r="D60" s="530"/>
      <c r="E60" s="248"/>
      <c r="F60" s="536" t="s">
        <v>295</v>
      </c>
      <c r="G60" s="536"/>
      <c r="H60" s="536" t="s">
        <v>296</v>
      </c>
      <c r="I60" s="536"/>
    </row>
    <row r="61" spans="1:10" x14ac:dyDescent="0.2">
      <c r="A61" s="83">
        <v>1</v>
      </c>
      <c r="B61" s="530">
        <v>2</v>
      </c>
      <c r="C61" s="530"/>
      <c r="D61" s="530"/>
      <c r="E61" s="248"/>
      <c r="F61" s="536">
        <v>4</v>
      </c>
      <c r="G61" s="536"/>
      <c r="H61" s="536">
        <v>5</v>
      </c>
      <c r="I61" s="536"/>
    </row>
    <row r="62" spans="1:10" ht="30" customHeight="1" x14ac:dyDescent="0.2">
      <c r="A62" s="83"/>
      <c r="B62" s="537" t="s">
        <v>406</v>
      </c>
      <c r="C62" s="537"/>
      <c r="D62" s="537"/>
      <c r="E62" s="248"/>
      <c r="F62" s="536"/>
      <c r="G62" s="536"/>
      <c r="H62" s="538"/>
      <c r="I62" s="538"/>
    </row>
    <row r="63" spans="1:10" ht="30" hidden="1" customHeight="1" x14ac:dyDescent="0.2">
      <c r="A63" s="83"/>
      <c r="B63" s="537"/>
      <c r="C63" s="537"/>
      <c r="D63" s="537"/>
      <c r="E63" s="248"/>
      <c r="F63" s="536"/>
      <c r="G63" s="536"/>
      <c r="H63" s="538"/>
      <c r="I63" s="538"/>
    </row>
    <row r="64" spans="1:10" ht="30" hidden="1" customHeight="1" x14ac:dyDescent="0.2">
      <c r="A64" s="83"/>
      <c r="B64" s="537"/>
      <c r="C64" s="537"/>
      <c r="D64" s="537"/>
      <c r="E64" s="248"/>
      <c r="F64" s="536"/>
      <c r="G64" s="536"/>
      <c r="H64" s="538"/>
      <c r="I64" s="538"/>
    </row>
    <row r="65" spans="1:10" ht="30" hidden="1" customHeight="1" x14ac:dyDescent="0.2">
      <c r="A65" s="83"/>
      <c r="B65" s="537"/>
      <c r="C65" s="537"/>
      <c r="D65" s="537"/>
      <c r="E65" s="248"/>
      <c r="F65" s="536"/>
      <c r="G65" s="536"/>
      <c r="H65" s="538"/>
      <c r="I65" s="538"/>
    </row>
    <row r="66" spans="1:10" ht="30" hidden="1" customHeight="1" x14ac:dyDescent="0.2">
      <c r="A66" s="83"/>
      <c r="B66" s="537"/>
      <c r="C66" s="537"/>
      <c r="D66" s="537"/>
      <c r="E66" s="248"/>
      <c r="F66" s="536"/>
      <c r="G66" s="536"/>
      <c r="H66" s="538"/>
      <c r="I66" s="538"/>
    </row>
    <row r="67" spans="1:10" ht="30" hidden="1" customHeight="1" x14ac:dyDescent="0.2">
      <c r="A67" s="83"/>
      <c r="B67" s="537"/>
      <c r="C67" s="537"/>
      <c r="D67" s="537"/>
      <c r="E67" s="248"/>
      <c r="F67" s="536"/>
      <c r="G67" s="536"/>
      <c r="H67" s="538"/>
      <c r="I67" s="538"/>
    </row>
    <row r="68" spans="1:10" ht="30" customHeight="1" x14ac:dyDescent="0.2">
      <c r="A68" s="83"/>
      <c r="B68" s="530" t="s">
        <v>259</v>
      </c>
      <c r="C68" s="530"/>
      <c r="D68" s="530"/>
      <c r="E68" s="248"/>
      <c r="F68" s="536" t="s">
        <v>34</v>
      </c>
      <c r="G68" s="536"/>
      <c r="H68" s="538">
        <f>SUM(H62:I67)</f>
        <v>0</v>
      </c>
      <c r="I68" s="538"/>
    </row>
    <row r="70" spans="1:10" s="93" customFormat="1" ht="10.5" x14ac:dyDescent="0.15">
      <c r="B70" s="93" t="s">
        <v>266</v>
      </c>
      <c r="I70" s="96"/>
    </row>
    <row r="71" spans="1:10" x14ac:dyDescent="0.2">
      <c r="I71" s="92"/>
    </row>
    <row r="72" spans="1:10" s="93" customFormat="1" ht="10.5" x14ac:dyDescent="0.15">
      <c r="B72" s="93" t="s">
        <v>361</v>
      </c>
    </row>
    <row r="73" spans="1:10" x14ac:dyDescent="0.2">
      <c r="J73" s="92"/>
    </row>
    <row r="74" spans="1:10" x14ac:dyDescent="0.2">
      <c r="A74" s="76" t="s">
        <v>297</v>
      </c>
      <c r="J74" s="92"/>
    </row>
    <row r="75" spans="1:10" x14ac:dyDescent="0.2">
      <c r="A75" s="76" t="s">
        <v>294</v>
      </c>
    </row>
    <row r="77" spans="1:10" s="100" customFormat="1" ht="52.9" customHeight="1" x14ac:dyDescent="0.2">
      <c r="A77" s="97" t="s">
        <v>261</v>
      </c>
      <c r="B77" s="545" t="s">
        <v>262</v>
      </c>
      <c r="C77" s="545"/>
      <c r="D77" s="545"/>
      <c r="E77" s="253"/>
      <c r="F77" s="253" t="s">
        <v>298</v>
      </c>
      <c r="G77" s="545" t="s">
        <v>362</v>
      </c>
      <c r="H77" s="546"/>
      <c r="I77" s="99"/>
    </row>
    <row r="78" spans="1:10" s="104" customFormat="1" ht="8.4499999999999993" customHeight="1" x14ac:dyDescent="0.2">
      <c r="A78" s="101">
        <v>1</v>
      </c>
      <c r="B78" s="545">
        <v>2</v>
      </c>
      <c r="C78" s="545"/>
      <c r="D78" s="545"/>
      <c r="E78" s="253"/>
      <c r="F78" s="254">
        <v>4</v>
      </c>
      <c r="G78" s="547">
        <v>5</v>
      </c>
      <c r="H78" s="548"/>
      <c r="I78" s="103"/>
    </row>
    <row r="79" spans="1:10" s="100" customFormat="1" x14ac:dyDescent="0.2">
      <c r="A79" s="101">
        <v>1</v>
      </c>
      <c r="B79" s="539" t="s">
        <v>299</v>
      </c>
      <c r="C79" s="539"/>
      <c r="D79" s="539"/>
      <c r="E79" s="261">
        <f>'Роспись 2024-2026'!Q10/1.1%</f>
        <v>0</v>
      </c>
      <c r="F79" s="251">
        <v>1.1000000000000001</v>
      </c>
      <c r="G79" s="540">
        <f>E79*F79/100</f>
        <v>0</v>
      </c>
      <c r="H79" s="541"/>
      <c r="I79" s="108"/>
    </row>
    <row r="80" spans="1:10" s="100" customFormat="1" x14ac:dyDescent="0.2">
      <c r="A80" s="101">
        <f>A79+1</f>
        <v>2</v>
      </c>
      <c r="B80" s="539" t="s">
        <v>301</v>
      </c>
      <c r="C80" s="539"/>
      <c r="D80" s="539"/>
      <c r="E80" s="261">
        <f>'Роспись 2024-2026'!Q11/1.5%</f>
        <v>18080000</v>
      </c>
      <c r="F80" s="251">
        <v>1.5</v>
      </c>
      <c r="G80" s="540">
        <f>E80*F80/100</f>
        <v>271200</v>
      </c>
      <c r="H80" s="541"/>
      <c r="I80" s="108"/>
    </row>
    <row r="81" spans="1:9" s="100" customFormat="1" x14ac:dyDescent="0.2">
      <c r="A81" s="101">
        <f>A80+1</f>
        <v>3</v>
      </c>
      <c r="B81" s="539"/>
      <c r="C81" s="539"/>
      <c r="D81" s="539"/>
      <c r="E81" s="261"/>
      <c r="F81" s="251"/>
      <c r="G81" s="540"/>
      <c r="H81" s="541"/>
      <c r="I81" s="108"/>
    </row>
    <row r="82" spans="1:9" s="100" customFormat="1" x14ac:dyDescent="0.2">
      <c r="A82" s="105"/>
      <c r="B82" s="542" t="s">
        <v>259</v>
      </c>
      <c r="C82" s="542"/>
      <c r="D82" s="542"/>
      <c r="E82" s="109"/>
      <c r="F82" s="252" t="s">
        <v>34</v>
      </c>
      <c r="G82" s="543">
        <f>G79+G80</f>
        <v>271200</v>
      </c>
      <c r="H82" s="544"/>
      <c r="I82" s="108"/>
    </row>
    <row r="83" spans="1:9" s="100" customFormat="1" x14ac:dyDescent="0.2"/>
    <row r="84" spans="1:9" s="111" customFormat="1" ht="10.5" x14ac:dyDescent="0.15">
      <c r="B84" s="111" t="s">
        <v>266</v>
      </c>
      <c r="H84" s="112"/>
    </row>
    <row r="86" spans="1:9" s="93" customFormat="1" ht="10.5" hidden="1" x14ac:dyDescent="0.15">
      <c r="B86" s="93" t="s">
        <v>302</v>
      </c>
    </row>
    <row r="87" spans="1:9" hidden="1" x14ac:dyDescent="0.2"/>
    <row r="88" spans="1:9" hidden="1" x14ac:dyDescent="0.2">
      <c r="A88" s="76" t="s">
        <v>297</v>
      </c>
    </row>
    <row r="89" spans="1:9" hidden="1" x14ac:dyDescent="0.2">
      <c r="A89" s="76" t="s">
        <v>294</v>
      </c>
    </row>
    <row r="90" spans="1:9" hidden="1" x14ac:dyDescent="0.2"/>
    <row r="91" spans="1:9" ht="24.6" hidden="1" customHeight="1" x14ac:dyDescent="0.2">
      <c r="A91" s="94" t="s">
        <v>261</v>
      </c>
      <c r="B91" s="530" t="s">
        <v>19</v>
      </c>
      <c r="C91" s="530"/>
      <c r="D91" s="530"/>
      <c r="E91" s="248"/>
      <c r="F91" s="530" t="s">
        <v>295</v>
      </c>
      <c r="G91" s="530"/>
      <c r="H91" s="530" t="s">
        <v>303</v>
      </c>
      <c r="I91" s="530"/>
    </row>
    <row r="92" spans="1:9" hidden="1" x14ac:dyDescent="0.2">
      <c r="A92" s="83">
        <v>1</v>
      </c>
      <c r="B92" s="530">
        <v>2</v>
      </c>
      <c r="C92" s="530"/>
      <c r="D92" s="530"/>
      <c r="E92" s="248"/>
      <c r="F92" s="536">
        <v>4</v>
      </c>
      <c r="G92" s="536"/>
      <c r="H92" s="536">
        <v>5</v>
      </c>
      <c r="I92" s="536"/>
    </row>
    <row r="93" spans="1:9" hidden="1" x14ac:dyDescent="0.2">
      <c r="A93" s="83"/>
      <c r="B93" s="537"/>
      <c r="C93" s="537"/>
      <c r="D93" s="537"/>
      <c r="E93" s="248"/>
      <c r="F93" s="536"/>
      <c r="G93" s="536"/>
      <c r="H93" s="549" t="e">
        <f>#REF!+F93</f>
        <v>#REF!</v>
      </c>
      <c r="I93" s="549"/>
    </row>
    <row r="94" spans="1:9" hidden="1" x14ac:dyDescent="0.2">
      <c r="A94" s="83"/>
      <c r="B94" s="537"/>
      <c r="C94" s="537"/>
      <c r="D94" s="537"/>
      <c r="E94" s="248"/>
      <c r="F94" s="536"/>
      <c r="G94" s="536"/>
      <c r="H94" s="549" t="e">
        <f>#REF!+F94</f>
        <v>#REF!</v>
      </c>
      <c r="I94" s="549"/>
    </row>
    <row r="95" spans="1:9" hidden="1" x14ac:dyDescent="0.2">
      <c r="A95" s="83"/>
      <c r="B95" s="537"/>
      <c r="C95" s="537"/>
      <c r="D95" s="537"/>
      <c r="E95" s="248"/>
      <c r="F95" s="536"/>
      <c r="G95" s="536"/>
      <c r="H95" s="549" t="e">
        <f>#REF!+F95</f>
        <v>#REF!</v>
      </c>
      <c r="I95" s="549"/>
    </row>
    <row r="96" spans="1:9" hidden="1" x14ac:dyDescent="0.2">
      <c r="A96" s="83"/>
      <c r="B96" s="537"/>
      <c r="C96" s="537"/>
      <c r="D96" s="537"/>
      <c r="E96" s="248"/>
      <c r="F96" s="536"/>
      <c r="G96" s="536"/>
      <c r="H96" s="549" t="e">
        <f>#REF!+F96</f>
        <v>#REF!</v>
      </c>
      <c r="I96" s="549"/>
    </row>
    <row r="97" spans="1:9" hidden="1" x14ac:dyDescent="0.2">
      <c r="A97" s="83"/>
      <c r="B97" s="537"/>
      <c r="C97" s="537"/>
      <c r="D97" s="537"/>
      <c r="E97" s="248"/>
      <c r="F97" s="536"/>
      <c r="G97" s="536"/>
      <c r="H97" s="549" t="e">
        <f>#REF!+F97</f>
        <v>#REF!</v>
      </c>
      <c r="I97" s="549"/>
    </row>
    <row r="98" spans="1:9" hidden="1" x14ac:dyDescent="0.2">
      <c r="A98" s="83"/>
      <c r="B98" s="537"/>
      <c r="C98" s="537"/>
      <c r="D98" s="537"/>
      <c r="E98" s="248"/>
      <c r="F98" s="536"/>
      <c r="G98" s="536"/>
      <c r="H98" s="549" t="e">
        <f>#REF!+F98</f>
        <v>#REF!</v>
      </c>
      <c r="I98" s="549"/>
    </row>
    <row r="99" spans="1:9" hidden="1" x14ac:dyDescent="0.2">
      <c r="A99" s="83"/>
      <c r="B99" s="530" t="s">
        <v>259</v>
      </c>
      <c r="C99" s="530"/>
      <c r="D99" s="530"/>
      <c r="E99" s="248"/>
      <c r="F99" s="536" t="s">
        <v>34</v>
      </c>
      <c r="G99" s="536"/>
      <c r="H99" s="549" t="e">
        <f>SUM(H93:I98)</f>
        <v>#REF!</v>
      </c>
      <c r="I99" s="536"/>
    </row>
    <row r="101" spans="1:9" s="93" customFormat="1" ht="10.5" hidden="1" x14ac:dyDescent="0.15">
      <c r="B101" s="93" t="s">
        <v>304</v>
      </c>
    </row>
    <row r="102" spans="1:9" hidden="1" x14ac:dyDescent="0.2"/>
    <row r="103" spans="1:9" hidden="1" x14ac:dyDescent="0.2">
      <c r="A103" s="76" t="s">
        <v>297</v>
      </c>
    </row>
    <row r="104" spans="1:9" hidden="1" x14ac:dyDescent="0.2">
      <c r="A104" s="76" t="s">
        <v>294</v>
      </c>
    </row>
    <row r="105" spans="1:9" hidden="1" x14ac:dyDescent="0.2"/>
    <row r="106" spans="1:9" ht="23.45" hidden="1" customHeight="1" x14ac:dyDescent="0.2">
      <c r="A106" s="94" t="s">
        <v>261</v>
      </c>
      <c r="B106" s="530" t="s">
        <v>19</v>
      </c>
      <c r="C106" s="530"/>
      <c r="D106" s="530"/>
      <c r="E106" s="248"/>
      <c r="F106" s="530" t="s">
        <v>295</v>
      </c>
      <c r="G106" s="530"/>
      <c r="H106" s="530" t="s">
        <v>303</v>
      </c>
      <c r="I106" s="530"/>
    </row>
    <row r="107" spans="1:9" hidden="1" x14ac:dyDescent="0.2">
      <c r="A107" s="83">
        <v>1</v>
      </c>
      <c r="B107" s="530">
        <v>2</v>
      </c>
      <c r="C107" s="530"/>
      <c r="D107" s="530"/>
      <c r="E107" s="248"/>
      <c r="F107" s="536">
        <v>4</v>
      </c>
      <c r="G107" s="536"/>
      <c r="H107" s="536">
        <v>5</v>
      </c>
      <c r="I107" s="536"/>
    </row>
    <row r="108" spans="1:9" hidden="1" x14ac:dyDescent="0.2">
      <c r="A108" s="83"/>
      <c r="B108" s="537"/>
      <c r="C108" s="537"/>
      <c r="D108" s="537"/>
      <c r="E108" s="248"/>
      <c r="F108" s="536"/>
      <c r="G108" s="536"/>
      <c r="H108" s="549" t="e">
        <f>#REF!+F108</f>
        <v>#REF!</v>
      </c>
      <c r="I108" s="549"/>
    </row>
    <row r="109" spans="1:9" hidden="1" x14ac:dyDescent="0.2">
      <c r="A109" s="83"/>
      <c r="B109" s="537"/>
      <c r="C109" s="537"/>
      <c r="D109" s="537"/>
      <c r="E109" s="248"/>
      <c r="F109" s="536"/>
      <c r="G109" s="536"/>
      <c r="H109" s="549" t="e">
        <f>#REF!+F109</f>
        <v>#REF!</v>
      </c>
      <c r="I109" s="549"/>
    </row>
    <row r="110" spans="1:9" hidden="1" x14ac:dyDescent="0.2">
      <c r="A110" s="83"/>
      <c r="B110" s="537"/>
      <c r="C110" s="537"/>
      <c r="D110" s="537"/>
      <c r="E110" s="248"/>
      <c r="F110" s="536"/>
      <c r="G110" s="536"/>
      <c r="H110" s="549" t="e">
        <f>#REF!+F110</f>
        <v>#REF!</v>
      </c>
      <c r="I110" s="549"/>
    </row>
    <row r="111" spans="1:9" hidden="1" x14ac:dyDescent="0.2">
      <c r="A111" s="83"/>
      <c r="B111" s="537"/>
      <c r="C111" s="537"/>
      <c r="D111" s="537"/>
      <c r="E111" s="248"/>
      <c r="F111" s="536"/>
      <c r="G111" s="536"/>
      <c r="H111" s="549" t="e">
        <f>#REF!+F111</f>
        <v>#REF!</v>
      </c>
      <c r="I111" s="549"/>
    </row>
    <row r="112" spans="1:9" hidden="1" x14ac:dyDescent="0.2">
      <c r="A112" s="83"/>
      <c r="B112" s="537"/>
      <c r="C112" s="537"/>
      <c r="D112" s="537"/>
      <c r="E112" s="248"/>
      <c r="F112" s="536"/>
      <c r="G112" s="536"/>
      <c r="H112" s="549" t="e">
        <f>#REF!+F112</f>
        <v>#REF!</v>
      </c>
      <c r="I112" s="549"/>
    </row>
    <row r="113" spans="1:10" hidden="1" x14ac:dyDescent="0.2">
      <c r="A113" s="83"/>
      <c r="B113" s="537"/>
      <c r="C113" s="537"/>
      <c r="D113" s="537"/>
      <c r="E113" s="248"/>
      <c r="F113" s="536"/>
      <c r="G113" s="536"/>
      <c r="H113" s="549" t="e">
        <f>#REF!+F113</f>
        <v>#REF!</v>
      </c>
      <c r="I113" s="549"/>
    </row>
    <row r="114" spans="1:10" hidden="1" x14ac:dyDescent="0.2">
      <c r="A114" s="83"/>
      <c r="B114" s="530" t="s">
        <v>259</v>
      </c>
      <c r="C114" s="530"/>
      <c r="D114" s="530"/>
      <c r="E114" s="248"/>
      <c r="F114" s="536" t="s">
        <v>34</v>
      </c>
      <c r="G114" s="536"/>
      <c r="H114" s="549" t="e">
        <f>SUM(H108:I113)</f>
        <v>#REF!</v>
      </c>
      <c r="I114" s="536"/>
    </row>
    <row r="115" spans="1:10" hidden="1" x14ac:dyDescent="0.2"/>
    <row r="117" spans="1:10" s="93" customFormat="1" ht="10.5" x14ac:dyDescent="0.15">
      <c r="B117" s="93" t="s">
        <v>363</v>
      </c>
    </row>
    <row r="119" spans="1:10" x14ac:dyDescent="0.2">
      <c r="A119" s="76" t="s">
        <v>297</v>
      </c>
    </row>
    <row r="120" spans="1:10" x14ac:dyDescent="0.2">
      <c r="A120" s="76" t="s">
        <v>294</v>
      </c>
    </row>
    <row r="122" spans="1:10" x14ac:dyDescent="0.2">
      <c r="C122" s="113" t="s">
        <v>364</v>
      </c>
      <c r="D122" s="114"/>
      <c r="E122" s="114"/>
      <c r="F122" s="114"/>
      <c r="G122" s="114"/>
    </row>
    <row r="124" spans="1:10" ht="27" customHeight="1" x14ac:dyDescent="0.2">
      <c r="A124" s="253" t="s">
        <v>261</v>
      </c>
      <c r="B124" s="545" t="s">
        <v>262</v>
      </c>
      <c r="C124" s="545"/>
      <c r="D124" s="253" t="s">
        <v>305</v>
      </c>
      <c r="E124" s="254" t="s">
        <v>306</v>
      </c>
      <c r="F124" s="547" t="s">
        <v>365</v>
      </c>
      <c r="G124" s="547"/>
      <c r="H124" s="546" t="s">
        <v>307</v>
      </c>
      <c r="I124" s="550"/>
      <c r="J124" s="83" t="s">
        <v>308</v>
      </c>
    </row>
    <row r="125" spans="1:10" x14ac:dyDescent="0.2">
      <c r="A125" s="115">
        <v>1</v>
      </c>
      <c r="B125" s="551">
        <v>2</v>
      </c>
      <c r="C125" s="551"/>
      <c r="D125" s="255">
        <v>3</v>
      </c>
      <c r="E125" s="115">
        <v>4</v>
      </c>
      <c r="F125" s="552">
        <v>5</v>
      </c>
      <c r="G125" s="552"/>
      <c r="H125" s="553">
        <v>6</v>
      </c>
      <c r="I125" s="554"/>
      <c r="J125" s="249">
        <v>7</v>
      </c>
    </row>
    <row r="126" spans="1:10" x14ac:dyDescent="0.2">
      <c r="A126" s="101">
        <v>1</v>
      </c>
      <c r="B126" s="537" t="s">
        <v>366</v>
      </c>
      <c r="C126" s="537"/>
      <c r="D126" s="117">
        <v>1</v>
      </c>
      <c r="E126" s="118">
        <v>1</v>
      </c>
      <c r="F126" s="555">
        <f>H126/E126/D126</f>
        <v>0</v>
      </c>
      <c r="G126" s="555"/>
      <c r="H126" s="556">
        <v>0</v>
      </c>
      <c r="I126" s="557"/>
      <c r="J126" s="257">
        <v>0</v>
      </c>
    </row>
    <row r="127" spans="1:10" x14ac:dyDescent="0.2">
      <c r="A127" s="101">
        <f>A126+1</f>
        <v>2</v>
      </c>
      <c r="B127" s="537" t="s">
        <v>309</v>
      </c>
      <c r="C127" s="537"/>
      <c r="D127" s="117">
        <v>1</v>
      </c>
      <c r="E127" s="118">
        <v>12</v>
      </c>
      <c r="F127" s="555">
        <f>H127/E127/D127</f>
        <v>2250</v>
      </c>
      <c r="G127" s="555"/>
      <c r="H127" s="559">
        <v>27000</v>
      </c>
      <c r="I127" s="560"/>
      <c r="J127" s="257">
        <v>0</v>
      </c>
    </row>
    <row r="128" spans="1:10" x14ac:dyDescent="0.2">
      <c r="A128" s="101">
        <f>A127+1</f>
        <v>3</v>
      </c>
      <c r="B128" s="537" t="s">
        <v>310</v>
      </c>
      <c r="C128" s="537"/>
      <c r="D128" s="117">
        <v>1</v>
      </c>
      <c r="E128" s="118">
        <v>12</v>
      </c>
      <c r="F128" s="555">
        <f>H128/E128/D128</f>
        <v>0</v>
      </c>
      <c r="G128" s="555"/>
      <c r="H128" s="556">
        <v>0</v>
      </c>
      <c r="I128" s="557"/>
      <c r="J128" s="257"/>
    </row>
    <row r="129" spans="1:10" x14ac:dyDescent="0.2">
      <c r="A129" s="101"/>
      <c r="B129" s="530" t="s">
        <v>259</v>
      </c>
      <c r="C129" s="530"/>
      <c r="D129" s="257" t="s">
        <v>34</v>
      </c>
      <c r="E129" s="120" t="s">
        <v>34</v>
      </c>
      <c r="F129" s="555" t="s">
        <v>34</v>
      </c>
      <c r="G129" s="555"/>
      <c r="H129" s="558">
        <f>SUM(H126:I128)</f>
        <v>27000</v>
      </c>
      <c r="I129" s="558"/>
      <c r="J129" s="257">
        <f>J128</f>
        <v>0</v>
      </c>
    </row>
    <row r="131" spans="1:10" hidden="1" x14ac:dyDescent="0.2">
      <c r="A131" s="93"/>
      <c r="C131" s="93" t="s">
        <v>367</v>
      </c>
      <c r="D131" s="93"/>
      <c r="E131" s="93"/>
      <c r="F131" s="93"/>
      <c r="G131" s="93"/>
      <c r="H131" s="93"/>
      <c r="I131" s="93"/>
    </row>
    <row r="132" spans="1:10" hidden="1" x14ac:dyDescent="0.2"/>
    <row r="133" spans="1:10" hidden="1" x14ac:dyDescent="0.2"/>
    <row r="134" spans="1:10" ht="24.6" hidden="1" customHeight="1" x14ac:dyDescent="0.2">
      <c r="A134" s="94" t="s">
        <v>261</v>
      </c>
      <c r="B134" s="530" t="s">
        <v>262</v>
      </c>
      <c r="C134" s="530"/>
      <c r="D134" s="530"/>
      <c r="E134" s="248"/>
      <c r="F134" s="530" t="s">
        <v>311</v>
      </c>
      <c r="G134" s="530"/>
      <c r="H134" s="530" t="s">
        <v>312</v>
      </c>
      <c r="I134" s="530"/>
    </row>
    <row r="135" spans="1:10" hidden="1" x14ac:dyDescent="0.2">
      <c r="A135" s="83">
        <v>1</v>
      </c>
      <c r="B135" s="530">
        <v>2</v>
      </c>
      <c r="C135" s="530"/>
      <c r="D135" s="530"/>
      <c r="E135" s="248"/>
      <c r="F135" s="536">
        <v>4</v>
      </c>
      <c r="G135" s="536"/>
      <c r="H135" s="536">
        <v>5</v>
      </c>
      <c r="I135" s="536"/>
    </row>
    <row r="136" spans="1:10" hidden="1" x14ac:dyDescent="0.2">
      <c r="A136" s="83"/>
      <c r="B136" s="537"/>
      <c r="C136" s="537"/>
      <c r="D136" s="537"/>
      <c r="E136" s="248"/>
      <c r="F136" s="536"/>
      <c r="G136" s="536"/>
      <c r="H136" s="549" t="e">
        <f>#REF!*F136</f>
        <v>#REF!</v>
      </c>
      <c r="I136" s="549"/>
    </row>
    <row r="137" spans="1:10" hidden="1" x14ac:dyDescent="0.2">
      <c r="A137" s="83"/>
      <c r="B137" s="537"/>
      <c r="C137" s="537"/>
      <c r="D137" s="537"/>
      <c r="E137" s="248"/>
      <c r="F137" s="536"/>
      <c r="G137" s="536"/>
      <c r="H137" s="549" t="e">
        <f>#REF!*F137</f>
        <v>#REF!</v>
      </c>
      <c r="I137" s="549"/>
    </row>
    <row r="138" spans="1:10" hidden="1" x14ac:dyDescent="0.2">
      <c r="A138" s="83"/>
      <c r="B138" s="537"/>
      <c r="C138" s="537"/>
      <c r="D138" s="537"/>
      <c r="E138" s="248"/>
      <c r="F138" s="536"/>
      <c r="G138" s="536"/>
      <c r="H138" s="549" t="e">
        <f>#REF!*F138</f>
        <v>#REF!</v>
      </c>
      <c r="I138" s="549"/>
    </row>
    <row r="139" spans="1:10" hidden="1" x14ac:dyDescent="0.2">
      <c r="A139" s="83"/>
      <c r="B139" s="537"/>
      <c r="C139" s="537"/>
      <c r="D139" s="537"/>
      <c r="E139" s="248"/>
      <c r="F139" s="536"/>
      <c r="G139" s="536"/>
      <c r="H139" s="549" t="e">
        <f>#REF!*F139</f>
        <v>#REF!</v>
      </c>
      <c r="I139" s="549"/>
    </row>
    <row r="140" spans="1:10" hidden="1" x14ac:dyDescent="0.2">
      <c r="A140" s="83"/>
      <c r="B140" s="537"/>
      <c r="C140" s="537"/>
      <c r="D140" s="537"/>
      <c r="E140" s="248"/>
      <c r="F140" s="536"/>
      <c r="G140" s="536"/>
      <c r="H140" s="549" t="e">
        <f>#REF!*F140</f>
        <v>#REF!</v>
      </c>
      <c r="I140" s="549"/>
    </row>
    <row r="141" spans="1:10" hidden="1" x14ac:dyDescent="0.2">
      <c r="A141" s="83"/>
      <c r="B141" s="537"/>
      <c r="C141" s="537"/>
      <c r="D141" s="537"/>
      <c r="E141" s="248"/>
      <c r="F141" s="536"/>
      <c r="G141" s="536"/>
      <c r="H141" s="549" t="e">
        <f>#REF!*F141</f>
        <v>#REF!</v>
      </c>
      <c r="I141" s="549"/>
    </row>
    <row r="142" spans="1:10" hidden="1" x14ac:dyDescent="0.2">
      <c r="A142" s="83"/>
      <c r="B142" s="530" t="s">
        <v>259</v>
      </c>
      <c r="C142" s="530"/>
      <c r="D142" s="530"/>
      <c r="E142" s="248"/>
      <c r="F142" s="536" t="s">
        <v>34</v>
      </c>
      <c r="G142" s="536"/>
      <c r="H142" s="549" t="e">
        <f>SUM(H136:I141)</f>
        <v>#REF!</v>
      </c>
      <c r="I142" s="536"/>
    </row>
    <row r="145" spans="1:12" x14ac:dyDescent="0.2">
      <c r="A145" s="114"/>
      <c r="B145" s="114"/>
      <c r="C145" s="114" t="s">
        <v>368</v>
      </c>
      <c r="D145" s="114"/>
      <c r="E145" s="114"/>
      <c r="F145" s="114"/>
      <c r="G145" s="114"/>
      <c r="H145" s="114"/>
      <c r="I145" s="114"/>
      <c r="J145" s="114"/>
      <c r="K145" s="114"/>
      <c r="L145" s="114"/>
    </row>
    <row r="146" spans="1:12" x14ac:dyDescent="0.2">
      <c r="A146" s="114"/>
      <c r="B146" s="114"/>
      <c r="C146" s="114"/>
      <c r="D146" s="114"/>
      <c r="E146" s="114"/>
      <c r="F146" s="114"/>
      <c r="G146" s="114"/>
      <c r="H146" s="114"/>
      <c r="I146" s="114" t="s">
        <v>448</v>
      </c>
      <c r="J146" s="114"/>
      <c r="K146" s="114"/>
      <c r="L146" s="114"/>
    </row>
    <row r="147" spans="1:12" ht="34.9" customHeight="1" x14ac:dyDescent="0.2">
      <c r="A147" s="269" t="s">
        <v>261</v>
      </c>
      <c r="B147" s="561" t="s">
        <v>19</v>
      </c>
      <c r="C147" s="561"/>
      <c r="D147" s="269" t="s">
        <v>313</v>
      </c>
      <c r="E147" s="271" t="s">
        <v>314</v>
      </c>
      <c r="F147" s="562" t="s">
        <v>315</v>
      </c>
      <c r="G147" s="562"/>
      <c r="H147" s="561" t="s">
        <v>316</v>
      </c>
      <c r="I147" s="561"/>
      <c r="J147" s="272" t="s">
        <v>308</v>
      </c>
      <c r="K147" s="114"/>
      <c r="L147" s="114"/>
    </row>
    <row r="148" spans="1:12" ht="9.6" customHeight="1" x14ac:dyDescent="0.2">
      <c r="A148" s="272">
        <v>1</v>
      </c>
      <c r="B148" s="561">
        <v>2</v>
      </c>
      <c r="C148" s="561"/>
      <c r="D148" s="269">
        <v>3</v>
      </c>
      <c r="E148" s="272">
        <v>4</v>
      </c>
      <c r="F148" s="562">
        <v>5</v>
      </c>
      <c r="G148" s="562"/>
      <c r="H148" s="561">
        <v>6</v>
      </c>
      <c r="I148" s="561"/>
      <c r="J148" s="272">
        <v>7</v>
      </c>
      <c r="K148" s="114"/>
      <c r="L148" s="114"/>
    </row>
    <row r="149" spans="1:12" ht="12" x14ac:dyDescent="0.2">
      <c r="A149" s="272">
        <v>1</v>
      </c>
      <c r="B149" s="563" t="s">
        <v>319</v>
      </c>
      <c r="C149" s="563"/>
      <c r="D149" s="273">
        <f>H149/E149</f>
        <v>273.68460710441332</v>
      </c>
      <c r="E149" s="274">
        <v>27.87</v>
      </c>
      <c r="F149" s="564">
        <v>1</v>
      </c>
      <c r="G149" s="564"/>
      <c r="H149" s="565">
        <v>7627.59</v>
      </c>
      <c r="I149" s="565"/>
      <c r="J149" s="273"/>
      <c r="K149" s="275">
        <f>H149+H150+H151</f>
        <v>12526.529999999999</v>
      </c>
      <c r="L149" s="114" t="s">
        <v>503</v>
      </c>
    </row>
    <row r="150" spans="1:12" ht="12" x14ac:dyDescent="0.2">
      <c r="A150" s="272">
        <f>A149+1</f>
        <v>2</v>
      </c>
      <c r="B150" s="563" t="s">
        <v>320</v>
      </c>
      <c r="C150" s="563"/>
      <c r="D150" s="273">
        <f>H150/E150</f>
        <v>0</v>
      </c>
      <c r="E150" s="274">
        <v>35.799999999999997</v>
      </c>
      <c r="F150" s="564">
        <v>1</v>
      </c>
      <c r="G150" s="564"/>
      <c r="H150" s="565"/>
      <c r="I150" s="565"/>
      <c r="J150" s="273"/>
      <c r="K150" s="114"/>
      <c r="L150" s="114"/>
    </row>
    <row r="151" spans="1:12" ht="10.15" customHeight="1" x14ac:dyDescent="0.2">
      <c r="A151" s="272">
        <f>A150+1</f>
        <v>3</v>
      </c>
      <c r="B151" s="563" t="s">
        <v>480</v>
      </c>
      <c r="C151" s="563"/>
      <c r="D151" s="273">
        <f>D150</f>
        <v>0</v>
      </c>
      <c r="E151" s="274">
        <f>35.8*0.5</f>
        <v>17.899999999999999</v>
      </c>
      <c r="F151" s="564">
        <v>1</v>
      </c>
      <c r="G151" s="564"/>
      <c r="H151" s="566">
        <v>4898.9399999999996</v>
      </c>
      <c r="I151" s="567"/>
      <c r="J151" s="273"/>
      <c r="K151" s="114"/>
      <c r="L151" s="114"/>
    </row>
    <row r="152" spans="1:12" x14ac:dyDescent="0.2">
      <c r="A152" s="272">
        <v>6</v>
      </c>
      <c r="B152" s="571" t="s">
        <v>369</v>
      </c>
      <c r="C152" s="572"/>
      <c r="D152" s="273">
        <v>357.85</v>
      </c>
      <c r="E152" s="274">
        <f>H152/F152/D152</f>
        <v>236.97859438312139</v>
      </c>
      <c r="F152" s="573">
        <v>1</v>
      </c>
      <c r="G152" s="574"/>
      <c r="H152" s="566">
        <v>84802.79</v>
      </c>
      <c r="I152" s="567"/>
      <c r="J152" s="273"/>
      <c r="K152" s="275">
        <f>H152</f>
        <v>84802.79</v>
      </c>
      <c r="L152" s="114" t="s">
        <v>369</v>
      </c>
    </row>
    <row r="153" spans="1:12" x14ac:dyDescent="0.2">
      <c r="A153" s="272"/>
      <c r="B153" s="561" t="s">
        <v>259</v>
      </c>
      <c r="C153" s="561"/>
      <c r="D153" s="273" t="s">
        <v>34</v>
      </c>
      <c r="E153" s="274" t="s">
        <v>34</v>
      </c>
      <c r="F153" s="564" t="s">
        <v>34</v>
      </c>
      <c r="G153" s="564"/>
      <c r="H153" s="566">
        <f>H149+H150+H151+H152</f>
        <v>97329.319999999992</v>
      </c>
      <c r="I153" s="567"/>
      <c r="J153" s="273">
        <f>SUM(J149:J150)</f>
        <v>0</v>
      </c>
      <c r="K153" s="275"/>
      <c r="L153" s="114"/>
    </row>
    <row r="154" spans="1:12" x14ac:dyDescent="0.2">
      <c r="A154" s="272">
        <v>5</v>
      </c>
      <c r="B154" s="568" t="s">
        <v>370</v>
      </c>
      <c r="C154" s="569"/>
      <c r="D154" s="276"/>
      <c r="E154" s="277"/>
      <c r="F154" s="570">
        <v>1</v>
      </c>
      <c r="G154" s="570"/>
      <c r="H154" s="566">
        <f>'Роспись 2024-2026'!Q13</f>
        <v>30900</v>
      </c>
      <c r="I154" s="567"/>
      <c r="J154" s="273"/>
      <c r="K154" s="114"/>
      <c r="L154" s="114"/>
    </row>
    <row r="155" spans="1:12" x14ac:dyDescent="0.2">
      <c r="A155" s="272"/>
      <c r="B155" s="561" t="s">
        <v>259</v>
      </c>
      <c r="C155" s="561"/>
      <c r="D155" s="273" t="s">
        <v>34</v>
      </c>
      <c r="E155" s="274" t="s">
        <v>34</v>
      </c>
      <c r="F155" s="564" t="s">
        <v>34</v>
      </c>
      <c r="G155" s="564"/>
      <c r="H155" s="566">
        <f>H153+H154</f>
        <v>128229.31999999999</v>
      </c>
      <c r="I155" s="567"/>
      <c r="J155" s="273">
        <f>J153+J154</f>
        <v>0</v>
      </c>
      <c r="K155" s="114"/>
      <c r="L155" s="275"/>
    </row>
    <row r="156" spans="1:12" x14ac:dyDescent="0.2">
      <c r="A156" s="114"/>
      <c r="B156" s="114"/>
      <c r="C156" s="114"/>
      <c r="D156" s="114"/>
      <c r="E156" s="114"/>
      <c r="F156" s="114"/>
      <c r="G156" s="114"/>
      <c r="H156" s="114"/>
      <c r="I156" s="114"/>
      <c r="J156" s="114"/>
      <c r="K156" s="114"/>
      <c r="L156" s="114"/>
    </row>
    <row r="157" spans="1:12" x14ac:dyDescent="0.2">
      <c r="A157" s="114"/>
      <c r="B157" s="114"/>
      <c r="C157" s="114"/>
      <c r="D157" s="114"/>
      <c r="E157" s="114"/>
      <c r="F157" s="114"/>
      <c r="G157" s="114"/>
      <c r="H157" s="114"/>
      <c r="I157" s="114" t="s">
        <v>400</v>
      </c>
      <c r="J157" s="114"/>
      <c r="K157" s="114"/>
      <c r="L157" s="114"/>
    </row>
    <row r="158" spans="1:12" ht="33.75" x14ac:dyDescent="0.2">
      <c r="A158" s="269" t="s">
        <v>261</v>
      </c>
      <c r="B158" s="561" t="s">
        <v>19</v>
      </c>
      <c r="C158" s="561"/>
      <c r="D158" s="269" t="s">
        <v>313</v>
      </c>
      <c r="E158" s="271" t="s">
        <v>314</v>
      </c>
      <c r="F158" s="562" t="s">
        <v>315</v>
      </c>
      <c r="G158" s="562"/>
      <c r="H158" s="561" t="s">
        <v>316</v>
      </c>
      <c r="I158" s="561"/>
      <c r="J158" s="272" t="s">
        <v>308</v>
      </c>
      <c r="K158" s="114"/>
      <c r="L158" s="114"/>
    </row>
    <row r="159" spans="1:12" x14ac:dyDescent="0.2">
      <c r="A159" s="272">
        <v>1</v>
      </c>
      <c r="B159" s="561">
        <v>2</v>
      </c>
      <c r="C159" s="561"/>
      <c r="D159" s="269">
        <v>3</v>
      </c>
      <c r="E159" s="272">
        <v>4</v>
      </c>
      <c r="F159" s="562">
        <v>5</v>
      </c>
      <c r="G159" s="562"/>
      <c r="H159" s="561">
        <v>6</v>
      </c>
      <c r="I159" s="561"/>
      <c r="J159" s="272">
        <v>7</v>
      </c>
      <c r="K159" s="114"/>
      <c r="L159" s="114"/>
    </row>
    <row r="160" spans="1:12" ht="12" x14ac:dyDescent="0.2">
      <c r="A160" s="272">
        <v>1</v>
      </c>
      <c r="B160" s="563" t="s">
        <v>317</v>
      </c>
      <c r="C160" s="563"/>
      <c r="D160" s="273">
        <f>H160/E160</f>
        <v>337.91092146252834</v>
      </c>
      <c r="E160" s="274">
        <v>2526.31</v>
      </c>
      <c r="F160" s="564">
        <v>1</v>
      </c>
      <c r="G160" s="564"/>
      <c r="H160" s="565">
        <v>853667.74</v>
      </c>
      <c r="I160" s="565"/>
      <c r="J160" s="273"/>
      <c r="K160" s="275">
        <f>H160+H162</f>
        <v>853667.74</v>
      </c>
      <c r="L160" s="114" t="s">
        <v>504</v>
      </c>
    </row>
    <row r="161" spans="1:12" ht="12" x14ac:dyDescent="0.2">
      <c r="A161" s="272">
        <f>A160+1</f>
        <v>2</v>
      </c>
      <c r="B161" s="563" t="s">
        <v>318</v>
      </c>
      <c r="C161" s="563"/>
      <c r="D161" s="273">
        <f>H161/E161</f>
        <v>27926.91304347826</v>
      </c>
      <c r="E161" s="274">
        <v>5.98</v>
      </c>
      <c r="F161" s="564">
        <v>1</v>
      </c>
      <c r="G161" s="564"/>
      <c r="H161" s="565">
        <v>167002.94</v>
      </c>
      <c r="I161" s="565"/>
      <c r="J161" s="273"/>
      <c r="K161" s="275">
        <f>H161</f>
        <v>167002.94</v>
      </c>
      <c r="L161" s="114" t="s">
        <v>505</v>
      </c>
    </row>
    <row r="162" spans="1:12" ht="12" x14ac:dyDescent="0.2">
      <c r="A162" s="272">
        <f>A161+1</f>
        <v>3</v>
      </c>
      <c r="B162" s="563" t="s">
        <v>321</v>
      </c>
      <c r="C162" s="563"/>
      <c r="D162" s="273"/>
      <c r="E162" s="274"/>
      <c r="F162" s="564">
        <v>1</v>
      </c>
      <c r="G162" s="564"/>
      <c r="H162" s="565"/>
      <c r="I162" s="565"/>
      <c r="J162" s="273"/>
      <c r="K162" s="114"/>
      <c r="L162" s="114"/>
    </row>
    <row r="163" spans="1:12" x14ac:dyDescent="0.2">
      <c r="A163" s="272"/>
      <c r="B163" s="561" t="s">
        <v>259</v>
      </c>
      <c r="C163" s="561"/>
      <c r="D163" s="273" t="s">
        <v>34</v>
      </c>
      <c r="E163" s="274" t="s">
        <v>34</v>
      </c>
      <c r="F163" s="564" t="s">
        <v>34</v>
      </c>
      <c r="G163" s="564"/>
      <c r="H163" s="566">
        <f>SUM(H160:I162)</f>
        <v>1020670.6799999999</v>
      </c>
      <c r="I163" s="567"/>
      <c r="J163" s="273">
        <f>SUM(J160:J162)</f>
        <v>0</v>
      </c>
      <c r="K163" s="275">
        <f>'Роспись 2024-2026'!Q9</f>
        <v>1118000</v>
      </c>
      <c r="L163" s="275">
        <f>H153+H163-K163</f>
        <v>0</v>
      </c>
    </row>
    <row r="164" spans="1:12" x14ac:dyDescent="0.2">
      <c r="I164" s="122"/>
    </row>
    <row r="165" spans="1:12" x14ac:dyDescent="0.2">
      <c r="C165" s="111" t="s">
        <v>446</v>
      </c>
      <c r="I165" s="122"/>
    </row>
    <row r="166" spans="1:12" x14ac:dyDescent="0.2">
      <c r="I166" s="122"/>
    </row>
    <row r="167" spans="1:12" ht="33.75" x14ac:dyDescent="0.2">
      <c r="A167" s="248" t="s">
        <v>261</v>
      </c>
      <c r="B167" s="530" t="s">
        <v>19</v>
      </c>
      <c r="C167" s="530"/>
      <c r="D167" s="248" t="s">
        <v>313</v>
      </c>
      <c r="E167" s="250" t="s">
        <v>314</v>
      </c>
      <c r="F167" s="536" t="s">
        <v>315</v>
      </c>
      <c r="G167" s="536"/>
      <c r="H167" s="530" t="s">
        <v>316</v>
      </c>
      <c r="I167" s="530"/>
    </row>
    <row r="168" spans="1:12" x14ac:dyDescent="0.2">
      <c r="A168" s="249">
        <v>1</v>
      </c>
      <c r="B168" s="530">
        <v>2</v>
      </c>
      <c r="C168" s="530"/>
      <c r="D168" s="248">
        <v>3</v>
      </c>
      <c r="E168" s="249">
        <v>4</v>
      </c>
      <c r="F168" s="536">
        <v>5</v>
      </c>
      <c r="G168" s="536"/>
      <c r="H168" s="530">
        <v>6</v>
      </c>
      <c r="I168" s="530"/>
    </row>
    <row r="169" spans="1:12" ht="12" x14ac:dyDescent="0.2">
      <c r="A169" s="249">
        <v>1</v>
      </c>
      <c r="B169" s="537" t="s">
        <v>447</v>
      </c>
      <c r="C169" s="537"/>
      <c r="D169" s="257">
        <v>1</v>
      </c>
      <c r="E169" s="120">
        <f>H169/F169/D169</f>
        <v>0</v>
      </c>
      <c r="F169" s="555">
        <v>1</v>
      </c>
      <c r="G169" s="555"/>
      <c r="H169" s="642"/>
      <c r="I169" s="642"/>
    </row>
    <row r="170" spans="1:12" x14ac:dyDescent="0.2">
      <c r="I170" s="122"/>
    </row>
    <row r="171" spans="1:12" x14ac:dyDescent="0.2">
      <c r="I171" s="122"/>
    </row>
    <row r="172" spans="1:12" x14ac:dyDescent="0.2">
      <c r="I172" s="122"/>
    </row>
    <row r="173" spans="1:12" s="100" customFormat="1" x14ac:dyDescent="0.2">
      <c r="C173" s="111" t="s">
        <v>371</v>
      </c>
    </row>
    <row r="174" spans="1:12" ht="34.9" customHeight="1" x14ac:dyDescent="0.2">
      <c r="A174" s="100"/>
      <c r="B174" s="100"/>
      <c r="C174" s="100"/>
      <c r="D174" s="100"/>
      <c r="E174" s="100"/>
      <c r="F174" s="100"/>
      <c r="G174" s="100"/>
      <c r="H174" s="100"/>
      <c r="I174" s="100"/>
    </row>
    <row r="175" spans="1:12" ht="9.6" customHeight="1" x14ac:dyDescent="0.2">
      <c r="A175" s="94" t="s">
        <v>261</v>
      </c>
      <c r="B175" s="530" t="s">
        <v>262</v>
      </c>
      <c r="C175" s="530"/>
      <c r="D175" s="530"/>
      <c r="E175" s="248" t="s">
        <v>372</v>
      </c>
      <c r="F175" s="530" t="s">
        <v>323</v>
      </c>
      <c r="G175" s="530"/>
      <c r="H175" s="530" t="s">
        <v>324</v>
      </c>
      <c r="I175" s="530"/>
    </row>
    <row r="176" spans="1:12" ht="15" customHeight="1" x14ac:dyDescent="0.2">
      <c r="A176" s="83">
        <v>1</v>
      </c>
      <c r="B176" s="575" t="s">
        <v>427</v>
      </c>
      <c r="C176" s="576"/>
      <c r="D176" s="577"/>
      <c r="E176" s="121">
        <f>H176/F176</f>
        <v>2398</v>
      </c>
      <c r="F176" s="578">
        <v>4</v>
      </c>
      <c r="G176" s="579"/>
      <c r="H176" s="580">
        <v>9592</v>
      </c>
      <c r="I176" s="581"/>
    </row>
    <row r="177" spans="1:17" ht="15" customHeight="1" x14ac:dyDescent="0.2">
      <c r="A177" s="83">
        <f>A176+1</f>
        <v>2</v>
      </c>
      <c r="B177" s="582" t="s">
        <v>478</v>
      </c>
      <c r="C177" s="583"/>
      <c r="D177" s="584"/>
      <c r="E177" s="121">
        <f t="shared" ref="E177:E187" si="0">H177/F177</f>
        <v>3916</v>
      </c>
      <c r="F177" s="578">
        <v>12</v>
      </c>
      <c r="G177" s="579"/>
      <c r="H177" s="580">
        <v>46992</v>
      </c>
      <c r="I177" s="581"/>
    </row>
    <row r="178" spans="1:17" ht="15" customHeight="1" x14ac:dyDescent="0.2">
      <c r="A178" s="83">
        <f t="shared" ref="A178:A195" si="1">A177+1</f>
        <v>3</v>
      </c>
      <c r="B178" s="582" t="s">
        <v>428</v>
      </c>
      <c r="C178" s="583"/>
      <c r="D178" s="584"/>
      <c r="E178" s="121">
        <f t="shared" si="0"/>
        <v>3607</v>
      </c>
      <c r="F178" s="578">
        <v>12</v>
      </c>
      <c r="G178" s="579"/>
      <c r="H178" s="580">
        <v>43284</v>
      </c>
      <c r="I178" s="581"/>
    </row>
    <row r="179" spans="1:17" ht="15" customHeight="1" x14ac:dyDescent="0.2">
      <c r="A179" s="83">
        <f t="shared" si="1"/>
        <v>4</v>
      </c>
      <c r="B179" s="582" t="s">
        <v>499</v>
      </c>
      <c r="C179" s="583"/>
      <c r="D179" s="584"/>
      <c r="E179" s="121">
        <f t="shared" si="0"/>
        <v>0</v>
      </c>
      <c r="F179" s="578">
        <v>12</v>
      </c>
      <c r="G179" s="579"/>
      <c r="H179" s="580"/>
      <c r="I179" s="581"/>
      <c r="N179" s="92"/>
    </row>
    <row r="180" spans="1:17" s="100" customFormat="1" ht="15" customHeight="1" x14ac:dyDescent="0.2">
      <c r="A180" s="83">
        <f t="shared" si="1"/>
        <v>5</v>
      </c>
      <c r="B180" s="582" t="s">
        <v>429</v>
      </c>
      <c r="C180" s="583"/>
      <c r="D180" s="584"/>
      <c r="E180" s="121" t="e">
        <f t="shared" si="0"/>
        <v>#DIV/0!</v>
      </c>
      <c r="F180" s="578"/>
      <c r="G180" s="579"/>
      <c r="H180" s="580"/>
      <c r="I180" s="581"/>
    </row>
    <row r="181" spans="1:17" s="100" customFormat="1" ht="15" customHeight="1" x14ac:dyDescent="0.2">
      <c r="A181" s="83">
        <f t="shared" si="1"/>
        <v>6</v>
      </c>
      <c r="B181" s="582" t="s">
        <v>430</v>
      </c>
      <c r="C181" s="583"/>
      <c r="D181" s="584"/>
      <c r="E181" s="121">
        <f t="shared" si="0"/>
        <v>6918</v>
      </c>
      <c r="F181" s="578">
        <v>4</v>
      </c>
      <c r="G181" s="579"/>
      <c r="H181" s="580">
        <v>27672</v>
      </c>
      <c r="I181" s="581"/>
      <c r="K181" s="198"/>
      <c r="L181" s="198"/>
      <c r="M181" s="198"/>
      <c r="N181" s="198"/>
      <c r="O181" s="198"/>
      <c r="P181" s="198"/>
      <c r="Q181" s="198"/>
    </row>
    <row r="182" spans="1:17" s="100" customFormat="1" ht="15" customHeight="1" x14ac:dyDescent="0.2">
      <c r="A182" s="83">
        <f t="shared" si="1"/>
        <v>7</v>
      </c>
      <c r="B182" s="582" t="s">
        <v>431</v>
      </c>
      <c r="C182" s="583"/>
      <c r="D182" s="584"/>
      <c r="E182" s="121">
        <f t="shared" si="0"/>
        <v>0</v>
      </c>
      <c r="F182" s="578">
        <v>1</v>
      </c>
      <c r="G182" s="579"/>
      <c r="H182" s="580"/>
      <c r="I182" s="581"/>
      <c r="K182" s="198"/>
      <c r="L182" s="198"/>
      <c r="M182" s="198"/>
      <c r="N182" s="198"/>
      <c r="O182" s="198"/>
      <c r="P182" s="198"/>
      <c r="Q182" s="198"/>
    </row>
    <row r="183" spans="1:17" s="100" customFormat="1" ht="15" customHeight="1" x14ac:dyDescent="0.2">
      <c r="A183" s="83">
        <f t="shared" si="1"/>
        <v>8</v>
      </c>
      <c r="B183" s="582" t="s">
        <v>500</v>
      </c>
      <c r="C183" s="583"/>
      <c r="D183" s="584"/>
      <c r="E183" s="121">
        <f t="shared" si="0"/>
        <v>1750</v>
      </c>
      <c r="F183" s="578">
        <v>4</v>
      </c>
      <c r="G183" s="579"/>
      <c r="H183" s="580">
        <v>7000</v>
      </c>
      <c r="I183" s="581"/>
      <c r="K183" s="198"/>
      <c r="L183" s="198"/>
      <c r="M183" s="198"/>
      <c r="N183" s="198"/>
      <c r="O183" s="198"/>
      <c r="P183" s="198"/>
      <c r="Q183" s="198"/>
    </row>
    <row r="184" spans="1:17" ht="15" customHeight="1" x14ac:dyDescent="0.2">
      <c r="A184" s="83">
        <f t="shared" si="1"/>
        <v>9</v>
      </c>
      <c r="B184" s="582" t="s">
        <v>353</v>
      </c>
      <c r="C184" s="583"/>
      <c r="D184" s="584"/>
      <c r="E184" s="121">
        <f t="shared" si="0"/>
        <v>0</v>
      </c>
      <c r="F184" s="578">
        <v>1</v>
      </c>
      <c r="G184" s="579"/>
      <c r="H184" s="580"/>
      <c r="I184" s="581"/>
      <c r="K184" s="199"/>
      <c r="L184" s="199"/>
      <c r="M184" s="199"/>
      <c r="N184" s="199"/>
      <c r="O184" s="199"/>
      <c r="P184" s="199"/>
      <c r="Q184" s="199"/>
    </row>
    <row r="185" spans="1:17" ht="15" customHeight="1" x14ac:dyDescent="0.2">
      <c r="A185" s="83">
        <f t="shared" si="1"/>
        <v>10</v>
      </c>
      <c r="B185" s="582" t="s">
        <v>501</v>
      </c>
      <c r="C185" s="583"/>
      <c r="D185" s="584"/>
      <c r="E185" s="121">
        <f t="shared" si="0"/>
        <v>2398</v>
      </c>
      <c r="F185" s="578">
        <v>4</v>
      </c>
      <c r="G185" s="579"/>
      <c r="H185" s="580">
        <v>9592</v>
      </c>
      <c r="I185" s="581"/>
      <c r="K185" s="587"/>
      <c r="L185" s="587"/>
      <c r="M185" s="587"/>
      <c r="N185" s="585"/>
      <c r="O185" s="588"/>
      <c r="P185" s="199"/>
      <c r="Q185" s="199"/>
    </row>
    <row r="186" spans="1:17" ht="15" customHeight="1" x14ac:dyDescent="0.2">
      <c r="A186" s="83">
        <f t="shared" si="1"/>
        <v>11</v>
      </c>
      <c r="B186" s="582" t="s">
        <v>325</v>
      </c>
      <c r="C186" s="583"/>
      <c r="D186" s="584"/>
      <c r="E186" s="121">
        <f t="shared" si="0"/>
        <v>10000</v>
      </c>
      <c r="F186" s="578">
        <v>1</v>
      </c>
      <c r="G186" s="579"/>
      <c r="H186" s="580">
        <v>10000</v>
      </c>
      <c r="I186" s="581"/>
      <c r="K186" s="586"/>
      <c r="L186" s="586"/>
      <c r="M186" s="586"/>
      <c r="N186" s="585"/>
      <c r="O186" s="585"/>
      <c r="P186" s="199"/>
      <c r="Q186" s="199"/>
    </row>
    <row r="187" spans="1:17" ht="15" customHeight="1" x14ac:dyDescent="0.2">
      <c r="A187" s="83">
        <f t="shared" si="1"/>
        <v>12</v>
      </c>
      <c r="B187" s="582" t="s">
        <v>432</v>
      </c>
      <c r="C187" s="583"/>
      <c r="D187" s="584"/>
      <c r="E187" s="121">
        <f t="shared" si="0"/>
        <v>456.15083333333337</v>
      </c>
      <c r="F187" s="578">
        <v>12</v>
      </c>
      <c r="G187" s="579"/>
      <c r="H187" s="580">
        <v>5473.81</v>
      </c>
      <c r="I187" s="581"/>
      <c r="K187" s="586"/>
      <c r="L187" s="586"/>
      <c r="M187" s="586"/>
      <c r="N187" s="585"/>
      <c r="O187" s="585"/>
      <c r="P187" s="199"/>
      <c r="Q187" s="199"/>
    </row>
    <row r="188" spans="1:17" ht="36.75" customHeight="1" x14ac:dyDescent="0.2">
      <c r="A188" s="313">
        <f t="shared" si="1"/>
        <v>13</v>
      </c>
      <c r="B188" s="594" t="s">
        <v>433</v>
      </c>
      <c r="C188" s="595"/>
      <c r="D188" s="596"/>
      <c r="E188" s="314"/>
      <c r="F188" s="597"/>
      <c r="G188" s="598"/>
      <c r="H188" s="599">
        <f>'Роспись 2024-2026'!Q12</f>
        <v>13500</v>
      </c>
      <c r="I188" s="600"/>
      <c r="K188" s="586"/>
      <c r="L188" s="586"/>
      <c r="M188" s="586"/>
      <c r="N188" s="585"/>
      <c r="O188" s="585"/>
      <c r="P188" s="199"/>
      <c r="Q188" s="199"/>
    </row>
    <row r="189" spans="1:17" ht="15" customHeight="1" x14ac:dyDescent="0.2">
      <c r="A189" s="83">
        <f t="shared" si="1"/>
        <v>14</v>
      </c>
      <c r="B189" s="582" t="s">
        <v>434</v>
      </c>
      <c r="C189" s="583"/>
      <c r="D189" s="584"/>
      <c r="E189" s="121">
        <f t="shared" ref="E189:E195" si="2">H189/F189</f>
        <v>25000</v>
      </c>
      <c r="F189" s="578">
        <v>2</v>
      </c>
      <c r="G189" s="579"/>
      <c r="H189" s="580">
        <v>50000</v>
      </c>
      <c r="I189" s="581"/>
      <c r="K189" s="586"/>
      <c r="L189" s="586"/>
      <c r="M189" s="586"/>
      <c r="N189" s="585"/>
      <c r="O189" s="585"/>
      <c r="P189" s="199"/>
      <c r="Q189" s="199"/>
    </row>
    <row r="190" spans="1:17" ht="15" customHeight="1" x14ac:dyDescent="0.2">
      <c r="A190" s="83">
        <f t="shared" si="1"/>
        <v>15</v>
      </c>
      <c r="B190" s="582" t="s">
        <v>435</v>
      </c>
      <c r="C190" s="583"/>
      <c r="D190" s="584"/>
      <c r="E190" s="121">
        <f t="shared" si="2"/>
        <v>8000</v>
      </c>
      <c r="F190" s="578">
        <v>1</v>
      </c>
      <c r="G190" s="579"/>
      <c r="H190" s="580">
        <v>8000</v>
      </c>
      <c r="I190" s="581"/>
      <c r="K190" s="586"/>
      <c r="L190" s="586"/>
      <c r="M190" s="586"/>
      <c r="N190" s="585"/>
      <c r="O190" s="585"/>
      <c r="P190" s="199"/>
      <c r="Q190" s="199"/>
    </row>
    <row r="191" spans="1:17" ht="15" customHeight="1" x14ac:dyDescent="0.2">
      <c r="A191" s="83">
        <f t="shared" si="1"/>
        <v>16</v>
      </c>
      <c r="B191" s="582" t="s">
        <v>436</v>
      </c>
      <c r="C191" s="583"/>
      <c r="D191" s="584"/>
      <c r="E191" s="121">
        <f t="shared" si="2"/>
        <v>5000</v>
      </c>
      <c r="F191" s="578">
        <v>1</v>
      </c>
      <c r="G191" s="579"/>
      <c r="H191" s="580">
        <v>5000</v>
      </c>
      <c r="I191" s="581"/>
      <c r="K191" s="586"/>
      <c r="L191" s="586"/>
      <c r="M191" s="586"/>
      <c r="N191" s="585"/>
      <c r="O191" s="585"/>
      <c r="P191" s="199"/>
      <c r="Q191" s="199"/>
    </row>
    <row r="192" spans="1:17" ht="15" customHeight="1" x14ac:dyDescent="0.25">
      <c r="A192" s="83">
        <f t="shared" si="1"/>
        <v>17</v>
      </c>
      <c r="B192" s="582" t="s">
        <v>326</v>
      </c>
      <c r="C192" s="583"/>
      <c r="D192" s="584"/>
      <c r="E192" s="121" t="e">
        <f t="shared" si="2"/>
        <v>#DIV/0!</v>
      </c>
      <c r="F192" s="593"/>
      <c r="G192" s="593"/>
      <c r="H192" s="580"/>
      <c r="I192" s="592"/>
      <c r="K192" s="586"/>
      <c r="L192" s="586"/>
      <c r="M192" s="586"/>
      <c r="N192" s="585"/>
      <c r="O192" s="585"/>
      <c r="P192" s="199"/>
      <c r="Q192" s="199"/>
    </row>
    <row r="193" spans="1:17" ht="15" customHeight="1" x14ac:dyDescent="0.25">
      <c r="A193" s="83">
        <f t="shared" si="1"/>
        <v>18</v>
      </c>
      <c r="B193" s="589" t="s">
        <v>451</v>
      </c>
      <c r="C193" s="590"/>
      <c r="D193" s="591"/>
      <c r="E193" s="121" t="e">
        <f t="shared" si="2"/>
        <v>#DIV/0!</v>
      </c>
      <c r="F193" s="578"/>
      <c r="G193" s="579"/>
      <c r="H193" s="580"/>
      <c r="I193" s="592"/>
      <c r="K193" s="586"/>
      <c r="L193" s="586"/>
      <c r="M193" s="586"/>
      <c r="N193" s="585"/>
      <c r="O193" s="588"/>
      <c r="P193" s="199"/>
      <c r="Q193" s="199"/>
    </row>
    <row r="194" spans="1:17" ht="15" customHeight="1" x14ac:dyDescent="0.25">
      <c r="A194" s="83">
        <f t="shared" si="1"/>
        <v>19</v>
      </c>
      <c r="B194" s="589" t="s">
        <v>450</v>
      </c>
      <c r="C194" s="590"/>
      <c r="D194" s="591"/>
      <c r="E194" s="121">
        <f t="shared" si="2"/>
        <v>10000</v>
      </c>
      <c r="F194" s="578">
        <v>1</v>
      </c>
      <c r="G194" s="579"/>
      <c r="H194" s="580">
        <v>10000</v>
      </c>
      <c r="I194" s="592"/>
      <c r="K194" s="586"/>
      <c r="L194" s="586"/>
      <c r="M194" s="586"/>
      <c r="N194" s="585"/>
      <c r="O194" s="588"/>
      <c r="P194" s="199"/>
      <c r="Q194" s="199"/>
    </row>
    <row r="195" spans="1:17" ht="15" customHeight="1" x14ac:dyDescent="0.25">
      <c r="A195" s="83">
        <f t="shared" si="1"/>
        <v>20</v>
      </c>
      <c r="B195" s="589" t="s">
        <v>449</v>
      </c>
      <c r="C195" s="590"/>
      <c r="D195" s="591"/>
      <c r="E195" s="121" t="e">
        <f t="shared" si="2"/>
        <v>#DIV/0!</v>
      </c>
      <c r="F195" s="593"/>
      <c r="G195" s="593"/>
      <c r="H195" s="580"/>
      <c r="I195" s="592"/>
      <c r="K195" s="586"/>
      <c r="L195" s="586"/>
      <c r="M195" s="586"/>
      <c r="N195" s="585"/>
      <c r="O195" s="588"/>
      <c r="P195" s="199"/>
      <c r="Q195" s="199"/>
    </row>
    <row r="196" spans="1:17" ht="15" customHeight="1" x14ac:dyDescent="0.2">
      <c r="A196" s="83"/>
      <c r="B196" s="601" t="s">
        <v>259</v>
      </c>
      <c r="C196" s="601"/>
      <c r="D196" s="601"/>
      <c r="E196" s="257"/>
      <c r="F196" s="555" t="s">
        <v>34</v>
      </c>
      <c r="G196" s="555"/>
      <c r="H196" s="602">
        <f>SUM(H176:I195)</f>
        <v>246105.81</v>
      </c>
      <c r="I196" s="602"/>
      <c r="K196" s="586"/>
      <c r="L196" s="586"/>
      <c r="M196" s="586"/>
      <c r="N196" s="585"/>
      <c r="O196" s="588"/>
      <c r="P196" s="199"/>
      <c r="Q196" s="199"/>
    </row>
    <row r="197" spans="1:17" ht="15" customHeight="1" x14ac:dyDescent="0.2">
      <c r="K197" s="586"/>
      <c r="L197" s="586"/>
      <c r="M197" s="586"/>
      <c r="N197" s="585"/>
      <c r="O197" s="588"/>
      <c r="P197" s="199"/>
      <c r="Q197" s="199"/>
    </row>
    <row r="198" spans="1:17" ht="15" customHeight="1" x14ac:dyDescent="0.2">
      <c r="C198" s="122"/>
      <c r="D198" s="122"/>
      <c r="E198" s="92"/>
      <c r="F198" s="92"/>
      <c r="G198" s="92"/>
      <c r="H198" s="92"/>
      <c r="I198" s="92"/>
      <c r="K198" s="586"/>
      <c r="L198" s="586"/>
      <c r="M198" s="586"/>
      <c r="N198" s="585"/>
      <c r="O198" s="588"/>
      <c r="P198" s="199"/>
      <c r="Q198" s="199"/>
    </row>
    <row r="199" spans="1:17" ht="15" customHeight="1" x14ac:dyDescent="0.2">
      <c r="B199" s="247"/>
      <c r="C199" s="32" t="s">
        <v>373</v>
      </c>
      <c r="D199" s="247"/>
      <c r="K199" s="199"/>
      <c r="L199" s="199"/>
      <c r="M199" s="199"/>
      <c r="N199" s="199"/>
      <c r="O199" s="199"/>
      <c r="P199" s="199"/>
      <c r="Q199" s="199"/>
    </row>
    <row r="200" spans="1:17" ht="15" customHeight="1" x14ac:dyDescent="0.2">
      <c r="B200" s="247"/>
      <c r="C200" s="247"/>
      <c r="D200" s="247"/>
      <c r="K200" s="199"/>
      <c r="L200" s="199"/>
      <c r="M200" s="199"/>
      <c r="N200" s="199"/>
      <c r="O200" s="199"/>
      <c r="P200" s="199"/>
      <c r="Q200" s="199"/>
    </row>
    <row r="201" spans="1:17" ht="15" customHeight="1" x14ac:dyDescent="0.2">
      <c r="A201" s="94" t="s">
        <v>261</v>
      </c>
      <c r="B201" s="605" t="s">
        <v>262</v>
      </c>
      <c r="C201" s="606"/>
      <c r="D201" s="606"/>
      <c r="E201" s="607"/>
      <c r="F201" s="605"/>
      <c r="G201" s="607"/>
      <c r="H201" s="605"/>
      <c r="I201" s="607"/>
      <c r="K201" s="199"/>
      <c r="L201" s="199"/>
      <c r="M201" s="199"/>
      <c r="N201" s="199"/>
      <c r="O201" s="199"/>
      <c r="P201" s="199"/>
      <c r="Q201" s="199"/>
    </row>
    <row r="202" spans="1:17" ht="15" customHeight="1" x14ac:dyDescent="0.2">
      <c r="A202" s="249">
        <v>1</v>
      </c>
      <c r="B202" s="605">
        <v>2</v>
      </c>
      <c r="C202" s="606"/>
      <c r="D202" s="606"/>
      <c r="E202" s="607"/>
      <c r="F202" s="605" t="s">
        <v>374</v>
      </c>
      <c r="G202" s="607"/>
      <c r="H202" s="94" t="s">
        <v>375</v>
      </c>
      <c r="I202" s="94" t="s">
        <v>327</v>
      </c>
      <c r="K202" s="199"/>
      <c r="L202" s="199"/>
      <c r="M202" s="199"/>
      <c r="N202" s="199"/>
      <c r="O202" s="199"/>
      <c r="P202" s="199"/>
      <c r="Q202" s="199"/>
    </row>
    <row r="203" spans="1:17" ht="15" customHeight="1" x14ac:dyDescent="0.2">
      <c r="A203" s="249">
        <v>1</v>
      </c>
      <c r="B203" s="237" t="s">
        <v>376</v>
      </c>
      <c r="C203" s="238"/>
      <c r="D203" s="238"/>
      <c r="E203" s="239"/>
      <c r="F203" s="603">
        <f>I203/H203</f>
        <v>2240.7400000000002</v>
      </c>
      <c r="G203" s="604"/>
      <c r="H203" s="282">
        <v>12</v>
      </c>
      <c r="I203" s="282">
        <v>26888.880000000001</v>
      </c>
      <c r="K203" s="199"/>
      <c r="L203" s="199"/>
      <c r="M203" s="199"/>
      <c r="N203" s="199"/>
      <c r="O203" s="199"/>
      <c r="P203" s="199"/>
      <c r="Q203" s="199"/>
    </row>
    <row r="204" spans="1:17" ht="15" customHeight="1" x14ac:dyDescent="0.2">
      <c r="A204" s="249">
        <f>A203+1</f>
        <v>2</v>
      </c>
      <c r="B204" s="240" t="s">
        <v>377</v>
      </c>
      <c r="C204" s="238"/>
      <c r="D204" s="238"/>
      <c r="E204" s="239"/>
      <c r="F204" s="603">
        <f t="shared" ref="F204:F217" si="3">I204/H204</f>
        <v>92300</v>
      </c>
      <c r="G204" s="604"/>
      <c r="H204" s="282">
        <v>1</v>
      </c>
      <c r="I204" s="282">
        <v>92300</v>
      </c>
      <c r="J204" s="92"/>
      <c r="K204" s="199"/>
      <c r="L204" s="199"/>
      <c r="M204" s="199"/>
      <c r="N204" s="199"/>
      <c r="O204" s="199"/>
      <c r="P204" s="199"/>
      <c r="Q204" s="199"/>
    </row>
    <row r="205" spans="1:17" ht="19.899999999999999" customHeight="1" x14ac:dyDescent="0.2">
      <c r="A205" s="249">
        <f>A204+1</f>
        <v>3</v>
      </c>
      <c r="B205" s="609" t="s">
        <v>379</v>
      </c>
      <c r="C205" s="610"/>
      <c r="D205" s="610"/>
      <c r="E205" s="611"/>
      <c r="F205" s="603">
        <f t="shared" si="3"/>
        <v>20845.91</v>
      </c>
      <c r="G205" s="604"/>
      <c r="H205" s="282">
        <v>1</v>
      </c>
      <c r="I205" s="282">
        <f>40000-19154.09</f>
        <v>20845.91</v>
      </c>
      <c r="K205" s="586"/>
      <c r="L205" s="586"/>
      <c r="M205" s="586"/>
      <c r="N205" s="585"/>
      <c r="O205" s="588"/>
      <c r="P205" s="199"/>
      <c r="Q205" s="199"/>
    </row>
    <row r="206" spans="1:17" ht="15" customHeight="1" x14ac:dyDescent="0.2">
      <c r="A206" s="249">
        <f t="shared" ref="A206:A216" si="4">A205+1</f>
        <v>4</v>
      </c>
      <c r="B206" s="240" t="s">
        <v>381</v>
      </c>
      <c r="C206" s="238"/>
      <c r="D206" s="238"/>
      <c r="E206" s="239"/>
      <c r="F206" s="603">
        <f t="shared" si="3"/>
        <v>1500</v>
      </c>
      <c r="G206" s="604"/>
      <c r="H206" s="282">
        <v>12</v>
      </c>
      <c r="I206" s="282">
        <v>18000</v>
      </c>
      <c r="K206" s="207"/>
      <c r="L206" s="199"/>
      <c r="M206" s="199"/>
      <c r="N206" s="199"/>
      <c r="O206" s="199"/>
      <c r="P206" s="199"/>
      <c r="Q206" s="199"/>
    </row>
    <row r="207" spans="1:17" ht="15" customHeight="1" x14ac:dyDescent="0.2">
      <c r="A207" s="249">
        <f t="shared" si="4"/>
        <v>5</v>
      </c>
      <c r="B207" s="240" t="s">
        <v>329</v>
      </c>
      <c r="C207" s="238"/>
      <c r="D207" s="238"/>
      <c r="E207" s="239"/>
      <c r="F207" s="603" t="e">
        <f t="shared" si="3"/>
        <v>#DIV/0!</v>
      </c>
      <c r="G207" s="604"/>
      <c r="H207" s="282"/>
      <c r="I207" s="282"/>
      <c r="K207" s="199"/>
      <c r="L207" s="199"/>
      <c r="M207" s="199"/>
      <c r="N207" s="199"/>
      <c r="O207" s="199"/>
      <c r="P207" s="199"/>
      <c r="Q207" s="199"/>
    </row>
    <row r="208" spans="1:17" ht="15" customHeight="1" x14ac:dyDescent="0.2">
      <c r="A208" s="249">
        <f t="shared" si="4"/>
        <v>6</v>
      </c>
      <c r="B208" s="240" t="s">
        <v>378</v>
      </c>
      <c r="C208" s="238"/>
      <c r="D208" s="238"/>
      <c r="E208" s="239"/>
      <c r="F208" s="603">
        <f t="shared" si="3"/>
        <v>949.0100000000001</v>
      </c>
      <c r="G208" s="604"/>
      <c r="H208" s="282">
        <v>12</v>
      </c>
      <c r="I208" s="282">
        <v>11388.12</v>
      </c>
      <c r="K208" s="199"/>
      <c r="L208" s="199"/>
      <c r="M208" s="199"/>
      <c r="N208" s="199"/>
      <c r="O208" s="199"/>
      <c r="P208" s="199"/>
      <c r="Q208" s="199"/>
    </row>
    <row r="209" spans="1:17" ht="15" customHeight="1" x14ac:dyDescent="0.2">
      <c r="A209" s="249">
        <f t="shared" si="4"/>
        <v>7</v>
      </c>
      <c r="B209" s="240" t="s">
        <v>328</v>
      </c>
      <c r="C209" s="238"/>
      <c r="D209" s="238"/>
      <c r="E209" s="239"/>
      <c r="F209" s="603">
        <f t="shared" si="3"/>
        <v>100000</v>
      </c>
      <c r="G209" s="604"/>
      <c r="H209" s="282">
        <v>1</v>
      </c>
      <c r="I209" s="282">
        <v>100000</v>
      </c>
      <c r="K209" s="199"/>
      <c r="L209" s="199"/>
      <c r="M209" s="199"/>
      <c r="N209" s="199"/>
      <c r="O209" s="199"/>
      <c r="P209" s="199"/>
      <c r="Q209" s="199"/>
    </row>
    <row r="210" spans="1:17" ht="15" customHeight="1" x14ac:dyDescent="0.2">
      <c r="A210" s="249">
        <f t="shared" si="4"/>
        <v>8</v>
      </c>
      <c r="B210" s="241" t="s">
        <v>382</v>
      </c>
      <c r="C210" s="242"/>
      <c r="D210" s="242"/>
      <c r="E210" s="239"/>
      <c r="F210" s="603" t="e">
        <f t="shared" si="3"/>
        <v>#DIV/0!</v>
      </c>
      <c r="G210" s="604"/>
      <c r="H210" s="282"/>
      <c r="I210" s="282"/>
      <c r="K210" s="199"/>
      <c r="L210" s="199"/>
      <c r="M210" s="199"/>
      <c r="N210" s="199"/>
      <c r="O210" s="199"/>
      <c r="P210" s="199"/>
      <c r="Q210" s="199"/>
    </row>
    <row r="211" spans="1:17" ht="15" customHeight="1" x14ac:dyDescent="0.2">
      <c r="A211" s="249">
        <f t="shared" si="4"/>
        <v>9</v>
      </c>
      <c r="B211" s="241" t="s">
        <v>330</v>
      </c>
      <c r="C211" s="242"/>
      <c r="D211" s="242"/>
      <c r="E211" s="239"/>
      <c r="F211" s="603" t="e">
        <f t="shared" si="3"/>
        <v>#DIV/0!</v>
      </c>
      <c r="G211" s="604"/>
      <c r="H211" s="282"/>
      <c r="I211" s="282"/>
      <c r="K211" s="200"/>
      <c r="L211" s="200"/>
      <c r="M211" s="200"/>
      <c r="N211" s="200"/>
      <c r="O211" s="200"/>
      <c r="P211" s="608"/>
      <c r="Q211" s="608"/>
    </row>
    <row r="212" spans="1:17" ht="15" customHeight="1" x14ac:dyDescent="0.2">
      <c r="A212" s="249">
        <f t="shared" si="4"/>
        <v>10</v>
      </c>
      <c r="B212" s="241" t="s">
        <v>380</v>
      </c>
      <c r="C212" s="242"/>
      <c r="D212" s="242"/>
      <c r="E212" s="243"/>
      <c r="F212" s="603">
        <f t="shared" si="3"/>
        <v>0</v>
      </c>
      <c r="G212" s="604"/>
      <c r="H212" s="282">
        <v>1</v>
      </c>
      <c r="I212" s="282"/>
      <c r="K212" s="200"/>
      <c r="L212" s="200"/>
      <c r="M212" s="200"/>
      <c r="N212" s="200"/>
      <c r="O212" s="200"/>
      <c r="P212" s="608"/>
      <c r="Q212" s="608"/>
    </row>
    <row r="213" spans="1:17" ht="15" customHeight="1" x14ac:dyDescent="0.2">
      <c r="A213" s="249">
        <f t="shared" si="4"/>
        <v>11</v>
      </c>
      <c r="B213" s="609" t="s">
        <v>465</v>
      </c>
      <c r="C213" s="610"/>
      <c r="D213" s="610"/>
      <c r="E213" s="611"/>
      <c r="F213" s="603" t="e">
        <f t="shared" si="3"/>
        <v>#DIV/0!</v>
      </c>
      <c r="G213" s="604"/>
      <c r="H213" s="282"/>
      <c r="I213" s="282"/>
      <c r="K213" s="200"/>
      <c r="L213" s="200"/>
      <c r="M213" s="200"/>
      <c r="N213" s="200"/>
      <c r="O213" s="200"/>
      <c r="P213" s="608"/>
      <c r="Q213" s="608"/>
    </row>
    <row r="214" spans="1:17" ht="15" customHeight="1" x14ac:dyDescent="0.2">
      <c r="A214" s="249">
        <f t="shared" si="4"/>
        <v>12</v>
      </c>
      <c r="B214" s="279" t="s">
        <v>453</v>
      </c>
      <c r="C214" s="280"/>
      <c r="D214" s="280"/>
      <c r="E214" s="281"/>
      <c r="F214" s="603">
        <f t="shared" si="3"/>
        <v>47580.94</v>
      </c>
      <c r="G214" s="604"/>
      <c r="H214" s="282">
        <v>12</v>
      </c>
      <c r="I214" s="282">
        <f>J214*12</f>
        <v>570971.28</v>
      </c>
      <c r="J214" s="208">
        <v>47580.94</v>
      </c>
      <c r="K214" s="200"/>
      <c r="L214" s="200"/>
      <c r="M214" s="200"/>
      <c r="N214" s="200"/>
      <c r="O214" s="200"/>
      <c r="P214" s="608"/>
      <c r="Q214" s="608"/>
    </row>
    <row r="215" spans="1:17" ht="15" customHeight="1" x14ac:dyDescent="0.2">
      <c r="A215" s="249">
        <f t="shared" si="4"/>
        <v>13</v>
      </c>
      <c r="B215" s="609" t="s">
        <v>454</v>
      </c>
      <c r="C215" s="610"/>
      <c r="D215" s="610"/>
      <c r="E215" s="611"/>
      <c r="F215" s="603" t="e">
        <f t="shared" si="3"/>
        <v>#DIV/0!</v>
      </c>
      <c r="G215" s="604"/>
      <c r="H215" s="282"/>
      <c r="I215" s="282"/>
      <c r="J215" s="154"/>
      <c r="K215" s="200"/>
      <c r="L215" s="200"/>
      <c r="M215" s="200"/>
      <c r="N215" s="200"/>
      <c r="O215" s="200"/>
      <c r="P215" s="608"/>
      <c r="Q215" s="608"/>
    </row>
    <row r="216" spans="1:17" ht="15" customHeight="1" x14ac:dyDescent="0.2">
      <c r="A216" s="249">
        <f t="shared" si="4"/>
        <v>14</v>
      </c>
      <c r="B216" s="609" t="s">
        <v>455</v>
      </c>
      <c r="C216" s="610"/>
      <c r="D216" s="610"/>
      <c r="E216" s="611"/>
      <c r="F216" s="603" t="e">
        <f t="shared" si="3"/>
        <v>#DIV/0!</v>
      </c>
      <c r="G216" s="604"/>
      <c r="H216" s="282"/>
      <c r="I216" s="282"/>
      <c r="K216" s="201"/>
      <c r="L216" s="202"/>
      <c r="M216" s="202"/>
      <c r="N216" s="202"/>
      <c r="O216" s="202"/>
      <c r="P216" s="608"/>
      <c r="Q216" s="608"/>
    </row>
    <row r="217" spans="1:17" ht="15" customHeight="1" x14ac:dyDescent="0.2">
      <c r="A217" s="249">
        <f t="shared" ref="A217:A220" si="5">A212+1</f>
        <v>11</v>
      </c>
      <c r="B217" s="609" t="s">
        <v>456</v>
      </c>
      <c r="C217" s="610"/>
      <c r="D217" s="610"/>
      <c r="E217" s="611"/>
      <c r="F217" s="603" t="e">
        <f t="shared" si="3"/>
        <v>#DIV/0!</v>
      </c>
      <c r="G217" s="604"/>
      <c r="H217" s="282"/>
      <c r="I217" s="282"/>
      <c r="K217" s="201"/>
      <c r="L217" s="202"/>
      <c r="M217" s="202"/>
      <c r="N217" s="202"/>
      <c r="O217" s="202"/>
      <c r="P217" s="259"/>
      <c r="Q217" s="259"/>
    </row>
    <row r="218" spans="1:17" ht="15" customHeight="1" x14ac:dyDescent="0.2">
      <c r="A218" s="249">
        <f t="shared" si="5"/>
        <v>12</v>
      </c>
      <c r="B218" s="612"/>
      <c r="C218" s="613"/>
      <c r="D218" s="613"/>
      <c r="E218" s="614"/>
      <c r="F218" s="603"/>
      <c r="G218" s="604"/>
      <c r="H218" s="256"/>
      <c r="I218" s="256"/>
      <c r="K218" s="201"/>
      <c r="L218" s="202"/>
      <c r="M218" s="202"/>
      <c r="N218" s="202"/>
      <c r="O218" s="202"/>
      <c r="P218" s="259"/>
      <c r="Q218" s="259"/>
    </row>
    <row r="219" spans="1:17" ht="15" customHeight="1" x14ac:dyDescent="0.2">
      <c r="A219" s="249">
        <f t="shared" si="5"/>
        <v>13</v>
      </c>
      <c r="B219" s="612"/>
      <c r="C219" s="613"/>
      <c r="D219" s="613"/>
      <c r="E219" s="614"/>
      <c r="F219" s="603"/>
      <c r="G219" s="604"/>
      <c r="H219" s="125"/>
      <c r="I219" s="256"/>
      <c r="K219" s="201"/>
      <c r="L219" s="202"/>
      <c r="M219" s="202"/>
      <c r="N219" s="202"/>
      <c r="O219" s="202"/>
      <c r="P219" s="259"/>
      <c r="Q219" s="259"/>
    </row>
    <row r="220" spans="1:17" ht="15" customHeight="1" x14ac:dyDescent="0.2">
      <c r="A220" s="249">
        <f t="shared" si="5"/>
        <v>14</v>
      </c>
      <c r="B220" s="612" t="s">
        <v>437</v>
      </c>
      <c r="C220" s="613"/>
      <c r="D220" s="613"/>
      <c r="E220" s="614"/>
      <c r="F220" s="603"/>
      <c r="G220" s="604"/>
      <c r="H220" s="125"/>
      <c r="I220" s="210">
        <f>'Роспись 2024-2026'!Q18</f>
        <v>484800</v>
      </c>
      <c r="K220" s="201"/>
      <c r="L220" s="202"/>
      <c r="M220" s="202"/>
      <c r="N220" s="202"/>
      <c r="O220" s="202"/>
      <c r="P220" s="259"/>
      <c r="Q220" s="259"/>
    </row>
    <row r="221" spans="1:17" ht="15" customHeight="1" x14ac:dyDescent="0.2">
      <c r="A221" s="249">
        <f>A216+1</f>
        <v>15</v>
      </c>
      <c r="B221" s="612" t="s">
        <v>438</v>
      </c>
      <c r="C221" s="613"/>
      <c r="D221" s="613"/>
      <c r="E221" s="614"/>
      <c r="F221" s="603"/>
      <c r="G221" s="604"/>
      <c r="H221" s="125"/>
      <c r="I221" s="256">
        <f>'Роспись 2024-2026'!Q19</f>
        <v>479600</v>
      </c>
      <c r="K221" s="201"/>
      <c r="L221" s="202"/>
      <c r="M221" s="202"/>
      <c r="N221" s="202"/>
      <c r="O221" s="202"/>
      <c r="P221" s="259"/>
      <c r="Q221" s="259"/>
    </row>
    <row r="222" spans="1:17" ht="15" customHeight="1" x14ac:dyDescent="0.2">
      <c r="A222" s="83"/>
      <c r="B222" s="615" t="s">
        <v>259</v>
      </c>
      <c r="C222" s="616"/>
      <c r="D222" s="616"/>
      <c r="E222" s="617"/>
      <c r="F222" s="603"/>
      <c r="G222" s="604"/>
      <c r="H222" s="126"/>
      <c r="I222" s="258">
        <f>SUM(I203:I221)</f>
        <v>1804794.19</v>
      </c>
      <c r="K222" s="201"/>
      <c r="L222" s="202"/>
      <c r="M222" s="202"/>
      <c r="N222" s="202"/>
      <c r="O222" s="202"/>
      <c r="P222" s="608"/>
      <c r="Q222" s="608"/>
    </row>
    <row r="223" spans="1:17" ht="15" customHeight="1" x14ac:dyDescent="0.2">
      <c r="B223" s="128"/>
      <c r="C223" s="128"/>
      <c r="D223" s="128"/>
      <c r="E223" s="128"/>
      <c r="F223" s="124"/>
      <c r="G223" s="124"/>
      <c r="H223" s="129"/>
      <c r="I223" s="123"/>
      <c r="K223" s="201"/>
      <c r="L223" s="202"/>
      <c r="M223" s="202"/>
      <c r="N223" s="202"/>
      <c r="O223" s="202"/>
      <c r="P223" s="608"/>
      <c r="Q223" s="608"/>
    </row>
    <row r="224" spans="1:17" ht="15" customHeight="1" x14ac:dyDescent="0.2">
      <c r="K224" s="201"/>
      <c r="L224" s="202"/>
      <c r="M224" s="202"/>
      <c r="N224" s="202"/>
      <c r="O224" s="202"/>
      <c r="P224" s="608"/>
      <c r="Q224" s="608"/>
    </row>
    <row r="225" spans="1:17" ht="15" customHeight="1" x14ac:dyDescent="0.2">
      <c r="A225" s="94" t="s">
        <v>261</v>
      </c>
      <c r="B225" s="605" t="s">
        <v>383</v>
      </c>
      <c r="C225" s="606"/>
      <c r="D225" s="606"/>
      <c r="E225" s="607"/>
      <c r="F225" s="530"/>
      <c r="G225" s="530"/>
      <c r="H225" s="530"/>
      <c r="I225" s="530"/>
      <c r="K225" s="203"/>
      <c r="L225" s="204"/>
      <c r="M225" s="204"/>
      <c r="N225" s="204"/>
      <c r="O225" s="204"/>
      <c r="P225" s="618"/>
      <c r="Q225" s="618"/>
    </row>
    <row r="226" spans="1:17" ht="15" customHeight="1" x14ac:dyDescent="0.2">
      <c r="A226" s="249">
        <v>1</v>
      </c>
      <c r="B226" s="605" t="s">
        <v>384</v>
      </c>
      <c r="C226" s="606"/>
      <c r="D226" s="606"/>
      <c r="E226" s="607"/>
      <c r="F226" s="530" t="s">
        <v>385</v>
      </c>
      <c r="G226" s="530"/>
      <c r="H226" s="94" t="s">
        <v>386</v>
      </c>
      <c r="I226" s="94" t="s">
        <v>327</v>
      </c>
      <c r="K226" s="201"/>
      <c r="L226" s="202"/>
      <c r="M226" s="202"/>
      <c r="N226" s="202"/>
      <c r="O226" s="202"/>
      <c r="P226" s="608"/>
      <c r="Q226" s="608"/>
    </row>
    <row r="227" spans="1:17" ht="30" customHeight="1" x14ac:dyDescent="0.2">
      <c r="A227" s="249">
        <v>1</v>
      </c>
      <c r="B227" s="612" t="s">
        <v>390</v>
      </c>
      <c r="C227" s="613"/>
      <c r="D227" s="613"/>
      <c r="E227" s="614"/>
      <c r="F227" s="593"/>
      <c r="G227" s="593"/>
      <c r="H227" s="125"/>
      <c r="I227" s="125">
        <f>'Роспись 2024-2026'!Q14</f>
        <v>352500</v>
      </c>
      <c r="J227" s="76" t="s">
        <v>476</v>
      </c>
      <c r="K227" s="201"/>
      <c r="L227" s="202"/>
      <c r="M227" s="202"/>
      <c r="N227" s="202"/>
      <c r="O227" s="202"/>
      <c r="P227" s="608"/>
      <c r="Q227" s="608"/>
    </row>
    <row r="228" spans="1:17" ht="30" customHeight="1" x14ac:dyDescent="0.2">
      <c r="A228" s="249">
        <f>A227+1</f>
        <v>2</v>
      </c>
      <c r="B228" s="612" t="s">
        <v>390</v>
      </c>
      <c r="C228" s="613"/>
      <c r="D228" s="613"/>
      <c r="E228" s="614"/>
      <c r="F228" s="593"/>
      <c r="G228" s="593"/>
      <c r="H228" s="125"/>
      <c r="I228" s="125">
        <f>'Роспись 2024-2026'!Q5</f>
        <v>17875</v>
      </c>
      <c r="J228" s="76" t="s">
        <v>477</v>
      </c>
      <c r="K228" s="201"/>
      <c r="L228" s="202"/>
      <c r="M228" s="202"/>
      <c r="N228" s="202"/>
      <c r="O228" s="202"/>
      <c r="P228" s="608"/>
      <c r="Q228" s="608"/>
    </row>
    <row r="229" spans="1:17" ht="15" customHeight="1" x14ac:dyDescent="0.2">
      <c r="A229" s="249">
        <f t="shared" ref="A229:A237" si="6">A228+1</f>
        <v>3</v>
      </c>
      <c r="B229" s="612" t="s">
        <v>443</v>
      </c>
      <c r="C229" s="613"/>
      <c r="D229" s="613"/>
      <c r="E229" s="614"/>
      <c r="F229" s="593"/>
      <c r="G229" s="593"/>
      <c r="H229" s="125"/>
      <c r="I229" s="125">
        <f>'Роспись 2024-2026'!Q7*0.9</f>
        <v>16020</v>
      </c>
      <c r="K229" s="199"/>
      <c r="L229" s="199"/>
      <c r="M229" s="199"/>
      <c r="N229" s="199"/>
      <c r="O229" s="199"/>
      <c r="P229" s="199"/>
      <c r="Q229" s="205"/>
    </row>
    <row r="230" spans="1:17" ht="15" customHeight="1" x14ac:dyDescent="0.2">
      <c r="A230" s="249">
        <f t="shared" si="6"/>
        <v>4</v>
      </c>
      <c r="B230" s="612" t="s">
        <v>444</v>
      </c>
      <c r="C230" s="613"/>
      <c r="D230" s="613"/>
      <c r="E230" s="614"/>
      <c r="F230" s="593"/>
      <c r="G230" s="593"/>
      <c r="H230" s="125"/>
      <c r="I230" s="125">
        <f>'Роспись 2024-2026'!Q7-'МЗ 2025'!I229</f>
        <v>1780</v>
      </c>
      <c r="J230" s="92"/>
      <c r="K230" s="199"/>
      <c r="L230" s="199"/>
      <c r="M230" s="199"/>
      <c r="N230" s="199"/>
      <c r="O230" s="199"/>
      <c r="P230" s="199"/>
      <c r="Q230" s="199"/>
    </row>
    <row r="231" spans="1:17" ht="15" customHeight="1" x14ac:dyDescent="0.2">
      <c r="A231" s="249">
        <f t="shared" si="6"/>
        <v>5</v>
      </c>
      <c r="B231" s="612" t="s">
        <v>387</v>
      </c>
      <c r="C231" s="613"/>
      <c r="D231" s="613"/>
      <c r="E231" s="614"/>
      <c r="F231" s="593"/>
      <c r="G231" s="593"/>
      <c r="H231" s="125"/>
      <c r="I231" s="125"/>
      <c r="K231" s="199"/>
      <c r="L231" s="199"/>
      <c r="M231" s="199"/>
      <c r="N231" s="199"/>
      <c r="O231" s="199"/>
      <c r="P231" s="199"/>
      <c r="Q231" s="199"/>
    </row>
    <row r="232" spans="1:17" ht="15" customHeight="1" x14ac:dyDescent="0.2">
      <c r="A232" s="249">
        <f t="shared" si="6"/>
        <v>6</v>
      </c>
      <c r="B232" s="612" t="s">
        <v>388</v>
      </c>
      <c r="C232" s="613"/>
      <c r="D232" s="613"/>
      <c r="E232" s="614"/>
      <c r="F232" s="578"/>
      <c r="G232" s="579"/>
      <c r="H232" s="131"/>
      <c r="I232" s="125"/>
      <c r="K232" s="199"/>
      <c r="L232" s="199"/>
      <c r="M232" s="199"/>
      <c r="N232" s="199"/>
      <c r="O232" s="199"/>
      <c r="P232" s="199"/>
      <c r="Q232" s="199"/>
    </row>
    <row r="233" spans="1:17" ht="15" customHeight="1" x14ac:dyDescent="0.2">
      <c r="A233" s="249">
        <f t="shared" si="6"/>
        <v>7</v>
      </c>
      <c r="B233" s="612" t="s">
        <v>343</v>
      </c>
      <c r="C233" s="613"/>
      <c r="D233" s="613"/>
      <c r="E233" s="614"/>
      <c r="F233" s="593"/>
      <c r="G233" s="593"/>
      <c r="H233" s="125"/>
      <c r="I233" s="125"/>
      <c r="K233" s="199"/>
      <c r="L233" s="199"/>
      <c r="M233" s="199"/>
      <c r="N233" s="199"/>
      <c r="O233" s="199"/>
      <c r="P233" s="199"/>
      <c r="Q233" s="199"/>
    </row>
    <row r="234" spans="1:17" ht="15" customHeight="1" x14ac:dyDescent="0.2">
      <c r="A234" s="249">
        <f t="shared" si="6"/>
        <v>8</v>
      </c>
      <c r="B234" s="612" t="s">
        <v>355</v>
      </c>
      <c r="C234" s="613"/>
      <c r="D234" s="613"/>
      <c r="E234" s="614"/>
      <c r="F234" s="552"/>
      <c r="G234" s="552"/>
      <c r="H234" s="135"/>
      <c r="I234" s="135"/>
      <c r="K234" s="199"/>
      <c r="L234" s="199"/>
      <c r="M234" s="199"/>
      <c r="N234" s="199"/>
      <c r="O234" s="199"/>
      <c r="P234" s="199"/>
      <c r="Q234" s="199"/>
    </row>
    <row r="235" spans="1:17" ht="15" customHeight="1" x14ac:dyDescent="0.2">
      <c r="A235" s="249">
        <f t="shared" si="6"/>
        <v>9</v>
      </c>
      <c r="B235" s="612" t="s">
        <v>445</v>
      </c>
      <c r="C235" s="613"/>
      <c r="D235" s="613"/>
      <c r="E235" s="614"/>
      <c r="F235" s="552"/>
      <c r="G235" s="552"/>
      <c r="H235" s="135"/>
      <c r="I235" s="209"/>
      <c r="J235" s="92"/>
      <c r="K235" s="199"/>
      <c r="L235" s="199"/>
      <c r="M235" s="199"/>
      <c r="N235" s="199"/>
      <c r="O235" s="199"/>
      <c r="P235" s="199"/>
      <c r="Q235" s="199"/>
    </row>
    <row r="236" spans="1:17" ht="15" customHeight="1" x14ac:dyDescent="0.2">
      <c r="A236" s="249">
        <f t="shared" si="6"/>
        <v>10</v>
      </c>
      <c r="B236" s="612" t="s">
        <v>452</v>
      </c>
      <c r="C236" s="613"/>
      <c r="D236" s="613"/>
      <c r="E236" s="614"/>
      <c r="F236" s="552"/>
      <c r="G236" s="552"/>
      <c r="H236" s="135"/>
      <c r="I236" s="135"/>
      <c r="J236" s="130"/>
      <c r="K236" s="619"/>
      <c r="L236" s="619"/>
      <c r="M236" s="619"/>
      <c r="N236" s="619"/>
      <c r="O236" s="618"/>
      <c r="P236" s="618"/>
      <c r="Q236" s="199"/>
    </row>
    <row r="237" spans="1:17" ht="15" customHeight="1" x14ac:dyDescent="0.2">
      <c r="A237" s="249">
        <f t="shared" si="6"/>
        <v>11</v>
      </c>
      <c r="B237" s="132" t="s">
        <v>464</v>
      </c>
      <c r="C237" s="133"/>
      <c r="D237" s="133"/>
      <c r="E237" s="134"/>
      <c r="F237" s="552"/>
      <c r="G237" s="552"/>
      <c r="H237" s="135"/>
      <c r="I237" s="135"/>
      <c r="J237" s="130"/>
      <c r="K237" s="619"/>
      <c r="L237" s="619"/>
      <c r="M237" s="619"/>
      <c r="N237" s="619"/>
      <c r="O237" s="618"/>
      <c r="P237" s="618"/>
      <c r="Q237" s="199"/>
    </row>
    <row r="238" spans="1:17" ht="15" hidden="1" customHeight="1" x14ac:dyDescent="0.2">
      <c r="A238" s="105"/>
      <c r="B238" s="132"/>
      <c r="C238" s="133"/>
      <c r="D238" s="133"/>
      <c r="E238" s="134"/>
      <c r="F238" s="552"/>
      <c r="G238" s="552"/>
      <c r="H238" s="135"/>
      <c r="I238" s="135"/>
      <c r="J238" s="130"/>
      <c r="K238" s="619"/>
      <c r="L238" s="619"/>
      <c r="M238" s="619"/>
      <c r="N238" s="619"/>
      <c r="O238" s="618"/>
      <c r="P238" s="618"/>
      <c r="Q238" s="199"/>
    </row>
    <row r="239" spans="1:17" ht="15" hidden="1" customHeight="1" x14ac:dyDescent="0.2">
      <c r="A239" s="105"/>
      <c r="B239" s="132"/>
      <c r="C239" s="133"/>
      <c r="D239" s="133"/>
      <c r="E239" s="134"/>
      <c r="F239" s="552"/>
      <c r="G239" s="552"/>
      <c r="H239" s="135"/>
      <c r="I239" s="135"/>
      <c r="J239" s="130"/>
      <c r="K239" s="619"/>
      <c r="L239" s="619"/>
      <c r="M239" s="619"/>
      <c r="N239" s="619"/>
      <c r="O239" s="618"/>
      <c r="P239" s="618"/>
      <c r="Q239" s="199"/>
    </row>
    <row r="240" spans="1:17" ht="15" hidden="1" customHeight="1" x14ac:dyDescent="0.2">
      <c r="A240" s="105"/>
      <c r="B240" s="132"/>
      <c r="C240" s="133"/>
      <c r="D240" s="133"/>
      <c r="E240" s="134"/>
      <c r="F240" s="552"/>
      <c r="G240" s="552"/>
      <c r="H240" s="135"/>
      <c r="I240" s="135"/>
      <c r="K240" s="619"/>
      <c r="L240" s="619"/>
      <c r="M240" s="619"/>
      <c r="N240" s="619"/>
      <c r="O240" s="618"/>
      <c r="P240" s="618"/>
      <c r="Q240" s="199"/>
    </row>
    <row r="241" spans="1:17" ht="15" hidden="1" customHeight="1" x14ac:dyDescent="0.2">
      <c r="A241" s="105"/>
      <c r="B241" s="132"/>
      <c r="C241" s="133"/>
      <c r="D241" s="133"/>
      <c r="E241" s="134"/>
      <c r="F241" s="552"/>
      <c r="G241" s="552"/>
      <c r="H241" s="136"/>
      <c r="I241" s="135"/>
      <c r="K241" s="199"/>
      <c r="L241" s="199"/>
      <c r="M241" s="199"/>
      <c r="N241" s="199"/>
      <c r="O241" s="199"/>
      <c r="P241" s="199"/>
      <c r="Q241" s="199"/>
    </row>
    <row r="242" spans="1:17" ht="15" hidden="1" customHeight="1" x14ac:dyDescent="0.2">
      <c r="A242" s="105"/>
      <c r="B242" s="132"/>
      <c r="C242" s="133"/>
      <c r="D242" s="133"/>
      <c r="E242" s="134"/>
      <c r="F242" s="552"/>
      <c r="G242" s="552"/>
      <c r="H242" s="135"/>
      <c r="I242" s="135"/>
    </row>
    <row r="243" spans="1:17" s="100" customFormat="1" ht="15" hidden="1" customHeight="1" x14ac:dyDescent="0.2">
      <c r="A243" s="105"/>
      <c r="B243" s="132"/>
      <c r="C243" s="133"/>
      <c r="D243" s="133"/>
      <c r="E243" s="134"/>
      <c r="F243" s="552"/>
      <c r="G243" s="552"/>
      <c r="H243" s="135"/>
      <c r="I243" s="135"/>
    </row>
    <row r="244" spans="1:17" s="100" customFormat="1" ht="15" hidden="1" customHeight="1" x14ac:dyDescent="0.2">
      <c r="A244" s="105"/>
      <c r="B244" s="132"/>
      <c r="C244" s="133"/>
      <c r="D244" s="133"/>
      <c r="E244" s="134"/>
      <c r="F244" s="552"/>
      <c r="G244" s="552"/>
      <c r="H244" s="136"/>
      <c r="I244" s="135"/>
    </row>
    <row r="245" spans="1:17" s="100" customFormat="1" ht="15" hidden="1" customHeight="1" x14ac:dyDescent="0.2">
      <c r="A245" s="105"/>
      <c r="B245" s="132"/>
      <c r="C245" s="133"/>
      <c r="D245" s="133"/>
      <c r="E245" s="134"/>
      <c r="F245" s="552"/>
      <c r="G245" s="552"/>
      <c r="H245" s="135"/>
      <c r="I245" s="135"/>
    </row>
    <row r="246" spans="1:17" s="100" customFormat="1" ht="15" hidden="1" customHeight="1" x14ac:dyDescent="0.2">
      <c r="A246" s="105"/>
      <c r="B246" s="132"/>
      <c r="C246" s="133"/>
      <c r="D246" s="133"/>
      <c r="E246" s="134"/>
      <c r="F246" s="552"/>
      <c r="G246" s="552"/>
      <c r="H246" s="135"/>
      <c r="I246" s="135"/>
    </row>
    <row r="247" spans="1:17" s="100" customFormat="1" ht="15" hidden="1" customHeight="1" x14ac:dyDescent="0.2">
      <c r="A247" s="105"/>
      <c r="B247" s="132"/>
      <c r="C247" s="133"/>
      <c r="D247" s="133"/>
      <c r="E247" s="134"/>
      <c r="F247" s="552"/>
      <c r="G247" s="552"/>
      <c r="H247" s="135"/>
      <c r="I247" s="135"/>
    </row>
    <row r="248" spans="1:17" s="100" customFormat="1" ht="15" hidden="1" customHeight="1" x14ac:dyDescent="0.2">
      <c r="A248" s="105"/>
      <c r="B248" s="132"/>
      <c r="C248" s="133"/>
      <c r="D248" s="133"/>
      <c r="E248" s="134"/>
      <c r="F248" s="552"/>
      <c r="G248" s="552"/>
      <c r="H248" s="135"/>
      <c r="I248" s="135"/>
    </row>
    <row r="249" spans="1:17" s="100" customFormat="1" ht="15" hidden="1" customHeight="1" x14ac:dyDescent="0.2">
      <c r="A249" s="105"/>
      <c r="B249" s="132"/>
      <c r="C249" s="133"/>
      <c r="D249" s="133"/>
      <c r="E249" s="134"/>
      <c r="F249" s="552"/>
      <c r="G249" s="552"/>
      <c r="H249" s="135"/>
      <c r="I249" s="135"/>
    </row>
    <row r="250" spans="1:17" s="100" customFormat="1" ht="15" hidden="1" customHeight="1" x14ac:dyDescent="0.2">
      <c r="A250" s="105"/>
      <c r="B250" s="132"/>
      <c r="C250" s="133"/>
      <c r="D250" s="133"/>
      <c r="E250" s="134"/>
      <c r="F250" s="552"/>
      <c r="G250" s="552"/>
      <c r="H250" s="135"/>
      <c r="I250" s="135"/>
    </row>
    <row r="251" spans="1:17" s="100" customFormat="1" ht="15" customHeight="1" x14ac:dyDescent="0.2">
      <c r="B251" s="76"/>
    </row>
    <row r="252" spans="1:17" s="100" customFormat="1" ht="15" customHeight="1" x14ac:dyDescent="0.2">
      <c r="B252" s="76"/>
    </row>
    <row r="253" spans="1:17" s="100" customFormat="1" ht="15" customHeight="1" thickBot="1" x14ac:dyDescent="0.25">
      <c r="B253" s="76"/>
    </row>
    <row r="254" spans="1:17" s="100" customFormat="1" ht="15" hidden="1" customHeight="1" x14ac:dyDescent="0.2">
      <c r="C254" s="111" t="s">
        <v>389</v>
      </c>
    </row>
    <row r="255" spans="1:17" s="100" customFormat="1" ht="15" hidden="1" customHeight="1" x14ac:dyDescent="0.2"/>
    <row r="256" spans="1:17" s="100" customFormat="1" ht="15" hidden="1" customHeight="1" x14ac:dyDescent="0.2">
      <c r="A256" s="97" t="s">
        <v>261</v>
      </c>
      <c r="B256" s="545" t="s">
        <v>262</v>
      </c>
      <c r="C256" s="545"/>
      <c r="D256" s="545"/>
      <c r="E256" s="253" t="s">
        <v>322</v>
      </c>
      <c r="F256" s="545" t="s">
        <v>331</v>
      </c>
      <c r="G256" s="545"/>
      <c r="H256" s="545" t="s">
        <v>332</v>
      </c>
      <c r="I256" s="545"/>
    </row>
    <row r="257" spans="1:10" s="100" customFormat="1" ht="15" hidden="1" customHeight="1" x14ac:dyDescent="0.2">
      <c r="A257" s="138">
        <v>1</v>
      </c>
      <c r="B257" s="620">
        <v>2</v>
      </c>
      <c r="C257" s="620"/>
      <c r="D257" s="620"/>
      <c r="E257" s="260"/>
      <c r="F257" s="621">
        <v>4</v>
      </c>
      <c r="G257" s="621"/>
      <c r="H257" s="621">
        <v>5</v>
      </c>
      <c r="I257" s="621"/>
    </row>
    <row r="258" spans="1:10" s="100" customFormat="1" ht="15" hidden="1" customHeight="1" x14ac:dyDescent="0.2">
      <c r="A258" s="105"/>
      <c r="B258" s="623" t="s">
        <v>390</v>
      </c>
      <c r="C258" s="623"/>
      <c r="D258" s="623"/>
      <c r="E258" s="140"/>
      <c r="F258" s="622"/>
      <c r="G258" s="622"/>
      <c r="H258" s="622">
        <f>E258*F258</f>
        <v>0</v>
      </c>
      <c r="I258" s="622"/>
    </row>
    <row r="259" spans="1:10" s="100" customFormat="1" ht="15" hidden="1" customHeight="1" x14ac:dyDescent="0.2">
      <c r="A259" s="105"/>
      <c r="B259" s="623" t="s">
        <v>391</v>
      </c>
      <c r="C259" s="623"/>
      <c r="D259" s="623"/>
      <c r="E259" s="140"/>
      <c r="F259" s="622"/>
      <c r="G259" s="622"/>
      <c r="H259" s="622">
        <f>E259*F259</f>
        <v>0</v>
      </c>
      <c r="I259" s="622"/>
      <c r="J259" s="137"/>
    </row>
    <row r="260" spans="1:10" s="100" customFormat="1" ht="12" hidden="1" thickBot="1" x14ac:dyDescent="0.25">
      <c r="A260" s="105"/>
      <c r="B260" s="623" t="s">
        <v>392</v>
      </c>
      <c r="C260" s="623"/>
      <c r="D260" s="623"/>
      <c r="E260" s="140"/>
      <c r="F260" s="622"/>
      <c r="G260" s="622"/>
      <c r="H260" s="622">
        <f>E260*F260</f>
        <v>0</v>
      </c>
      <c r="I260" s="622"/>
    </row>
    <row r="261" spans="1:10" s="100" customFormat="1" ht="12" hidden="1" thickBot="1" x14ac:dyDescent="0.25">
      <c r="A261" s="105"/>
      <c r="B261" s="623" t="s">
        <v>393</v>
      </c>
      <c r="C261" s="623"/>
      <c r="D261" s="623"/>
      <c r="E261" s="140"/>
      <c r="F261" s="622"/>
      <c r="G261" s="622"/>
      <c r="H261" s="622">
        <f>E261*F261</f>
        <v>0</v>
      </c>
      <c r="I261" s="622"/>
    </row>
    <row r="262" spans="1:10" s="100" customFormat="1" ht="12" hidden="1" thickBot="1" x14ac:dyDescent="0.25">
      <c r="A262" s="138"/>
      <c r="B262" s="643" t="s">
        <v>394</v>
      </c>
      <c r="C262" s="643"/>
      <c r="D262" s="643"/>
      <c r="E262" s="140"/>
      <c r="F262" s="622"/>
      <c r="G262" s="622"/>
      <c r="H262" s="622">
        <f>E262*F262</f>
        <v>0</v>
      </c>
      <c r="I262" s="622"/>
    </row>
    <row r="263" spans="1:10" s="100" customFormat="1" ht="12" hidden="1" thickBot="1" x14ac:dyDescent="0.25">
      <c r="A263" s="141"/>
      <c r="B263" s="644" t="s">
        <v>300</v>
      </c>
      <c r="C263" s="644"/>
      <c r="D263" s="644"/>
      <c r="E263" s="264"/>
      <c r="F263" s="645" t="s">
        <v>34</v>
      </c>
      <c r="G263" s="645"/>
      <c r="H263" s="645">
        <f>SUM(H259:I262)</f>
        <v>0</v>
      </c>
      <c r="I263" s="646"/>
    </row>
    <row r="264" spans="1:10" s="100" customFormat="1" ht="22.15" customHeight="1" x14ac:dyDescent="0.25">
      <c r="A264" s="265"/>
      <c r="B264" s="647" t="s">
        <v>333</v>
      </c>
      <c r="C264" s="647"/>
      <c r="D264" s="647"/>
      <c r="E264" s="648" t="s">
        <v>334</v>
      </c>
      <c r="F264" s="649"/>
    </row>
    <row r="265" spans="1:10" s="100" customFormat="1" ht="12" x14ac:dyDescent="0.2">
      <c r="A265" s="267"/>
      <c r="B265" s="651" t="s">
        <v>335</v>
      </c>
      <c r="C265" s="651"/>
      <c r="D265" s="651"/>
      <c r="E265" s="266" t="s">
        <v>336</v>
      </c>
      <c r="F265" s="266" t="s">
        <v>337</v>
      </c>
      <c r="G265" s="266" t="s">
        <v>395</v>
      </c>
      <c r="H265" s="76"/>
      <c r="I265" s="76"/>
    </row>
    <row r="266" spans="1:10" s="100" customFormat="1" ht="15" customHeight="1" x14ac:dyDescent="0.2">
      <c r="A266" s="266">
        <v>1</v>
      </c>
      <c r="B266" s="652" t="s">
        <v>338</v>
      </c>
      <c r="C266" s="652"/>
      <c r="D266" s="652"/>
      <c r="E266" s="266">
        <v>222</v>
      </c>
      <c r="F266" s="146"/>
      <c r="G266" s="188"/>
      <c r="H266" s="76"/>
      <c r="I266" s="76"/>
    </row>
    <row r="267" spans="1:10" s="100" customFormat="1" ht="15" customHeight="1" x14ac:dyDescent="0.2">
      <c r="A267" s="266">
        <f>1+A266</f>
        <v>2</v>
      </c>
      <c r="B267" s="531" t="s">
        <v>340</v>
      </c>
      <c r="C267" s="531"/>
      <c r="D267" s="531"/>
      <c r="E267" s="147">
        <v>221</v>
      </c>
      <c r="F267" s="148">
        <f>H129</f>
        <v>27000</v>
      </c>
      <c r="G267" s="148">
        <f>J127</f>
        <v>0</v>
      </c>
      <c r="H267" s="76"/>
      <c r="I267" s="92"/>
    </row>
    <row r="268" spans="1:10" s="100" customFormat="1" ht="15" customHeight="1" x14ac:dyDescent="0.2">
      <c r="A268" s="266">
        <f t="shared" ref="A268:A281" si="7">1+A267</f>
        <v>3</v>
      </c>
      <c r="B268" s="531" t="s">
        <v>339</v>
      </c>
      <c r="C268" s="531"/>
      <c r="D268" s="531"/>
      <c r="E268" s="147">
        <v>223</v>
      </c>
      <c r="F268" s="148">
        <f>H155</f>
        <v>128229.31999999999</v>
      </c>
      <c r="G268" s="148">
        <f>J155</f>
        <v>0</v>
      </c>
      <c r="H268" s="76"/>
      <c r="I268" s="92"/>
    </row>
    <row r="269" spans="1:10" s="100" customFormat="1" ht="15" customHeight="1" x14ac:dyDescent="0.2">
      <c r="A269" s="266">
        <f t="shared" si="7"/>
        <v>4</v>
      </c>
      <c r="B269" s="531" t="s">
        <v>460</v>
      </c>
      <c r="C269" s="531"/>
      <c r="D269" s="531"/>
      <c r="E269" s="147">
        <v>224</v>
      </c>
      <c r="F269" s="149">
        <f>H169</f>
        <v>0</v>
      </c>
      <c r="G269" s="150"/>
      <c r="H269" s="76"/>
      <c r="I269" s="92"/>
    </row>
    <row r="270" spans="1:10" s="100" customFormat="1" ht="15" customHeight="1" x14ac:dyDescent="0.2">
      <c r="A270" s="266">
        <f t="shared" si="7"/>
        <v>5</v>
      </c>
      <c r="B270" s="632" t="s">
        <v>341</v>
      </c>
      <c r="C270" s="633"/>
      <c r="D270" s="634"/>
      <c r="E270" s="147">
        <v>225</v>
      </c>
      <c r="F270" s="149">
        <f>H196</f>
        <v>246105.81</v>
      </c>
      <c r="G270" s="150"/>
      <c r="H270" s="76"/>
      <c r="I270" s="92"/>
    </row>
    <row r="271" spans="1:10" s="100" customFormat="1" ht="15" customHeight="1" x14ac:dyDescent="0.2">
      <c r="A271" s="266">
        <f t="shared" si="7"/>
        <v>6</v>
      </c>
      <c r="B271" s="531" t="s">
        <v>342</v>
      </c>
      <c r="C271" s="531"/>
      <c r="D271" s="531"/>
      <c r="E271" s="147">
        <v>226</v>
      </c>
      <c r="F271" s="148">
        <f>I222</f>
        <v>1804794.19</v>
      </c>
      <c r="G271" s="150"/>
      <c r="H271" s="76"/>
      <c r="I271" s="92"/>
    </row>
    <row r="272" spans="1:10" s="100" customFormat="1" ht="15" customHeight="1" x14ac:dyDescent="0.2">
      <c r="A272" s="266">
        <f t="shared" si="7"/>
        <v>7</v>
      </c>
      <c r="B272" s="531" t="s">
        <v>463</v>
      </c>
      <c r="C272" s="531"/>
      <c r="D272" s="531"/>
      <c r="E272" s="147">
        <v>227</v>
      </c>
      <c r="F272" s="148">
        <f>I237</f>
        <v>0</v>
      </c>
      <c r="G272" s="150"/>
      <c r="H272" s="76"/>
      <c r="I272" s="92"/>
    </row>
    <row r="273" spans="1:11" s="111" customFormat="1" ht="15" customHeight="1" x14ac:dyDescent="0.2">
      <c r="A273" s="266">
        <f t="shared" si="7"/>
        <v>8</v>
      </c>
      <c r="B273" s="531" t="s">
        <v>457</v>
      </c>
      <c r="C273" s="531"/>
      <c r="D273" s="531"/>
      <c r="E273" s="147">
        <v>343</v>
      </c>
      <c r="F273" s="148">
        <f>I235</f>
        <v>0</v>
      </c>
      <c r="G273" s="150"/>
      <c r="H273" s="76"/>
      <c r="I273" s="92"/>
      <c r="J273" s="112">
        <f>H262</f>
        <v>0</v>
      </c>
    </row>
    <row r="274" spans="1:11" s="111" customFormat="1" ht="15" customHeight="1" x14ac:dyDescent="0.2">
      <c r="A274" s="266">
        <f t="shared" si="7"/>
        <v>9</v>
      </c>
      <c r="B274" s="531" t="s">
        <v>396</v>
      </c>
      <c r="C274" s="531"/>
      <c r="D274" s="531"/>
      <c r="E274" s="147">
        <v>344</v>
      </c>
      <c r="F274" s="148">
        <f>I234</f>
        <v>0</v>
      </c>
      <c r="G274" s="150"/>
      <c r="H274" s="76"/>
      <c r="I274" s="92"/>
      <c r="J274" s="112">
        <f>H263</f>
        <v>0</v>
      </c>
    </row>
    <row r="275" spans="1:11" s="100" customFormat="1" ht="15" customHeight="1" x14ac:dyDescent="0.2">
      <c r="A275" s="266">
        <f t="shared" si="7"/>
        <v>10</v>
      </c>
      <c r="B275" s="531" t="s">
        <v>397</v>
      </c>
      <c r="C275" s="531"/>
      <c r="D275" s="531"/>
      <c r="E275" s="147">
        <v>345</v>
      </c>
      <c r="F275" s="148">
        <f>I233</f>
        <v>0</v>
      </c>
      <c r="G275" s="148"/>
      <c r="H275" s="76"/>
      <c r="I275" s="76"/>
    </row>
    <row r="276" spans="1:11" ht="15" customHeight="1" x14ac:dyDescent="0.2">
      <c r="A276" s="266">
        <f t="shared" si="7"/>
        <v>11</v>
      </c>
      <c r="B276" s="632" t="s">
        <v>398</v>
      </c>
      <c r="C276" s="633"/>
      <c r="D276" s="634"/>
      <c r="E276" s="147">
        <v>346</v>
      </c>
      <c r="F276" s="148">
        <f>I231+I232</f>
        <v>0</v>
      </c>
      <c r="G276" s="150"/>
      <c r="I276" s="92"/>
    </row>
    <row r="277" spans="1:11" ht="15" customHeight="1" x14ac:dyDescent="0.2">
      <c r="A277" s="266">
        <f t="shared" si="7"/>
        <v>12</v>
      </c>
      <c r="B277" s="531" t="s">
        <v>439</v>
      </c>
      <c r="C277" s="531"/>
      <c r="D277" s="531"/>
      <c r="E277" s="147">
        <v>310</v>
      </c>
      <c r="F277" s="148">
        <f>I227</f>
        <v>352500</v>
      </c>
      <c r="G277" s="150"/>
    </row>
    <row r="278" spans="1:11" ht="15" customHeight="1" x14ac:dyDescent="0.2">
      <c r="A278" s="266">
        <f t="shared" si="7"/>
        <v>13</v>
      </c>
      <c r="B278" s="531" t="s">
        <v>458</v>
      </c>
      <c r="C278" s="531"/>
      <c r="D278" s="531"/>
      <c r="E278" s="147">
        <v>310</v>
      </c>
      <c r="F278" s="148">
        <f>I228</f>
        <v>17875</v>
      </c>
      <c r="G278" s="151"/>
    </row>
    <row r="279" spans="1:11" ht="15" customHeight="1" x14ac:dyDescent="0.2">
      <c r="A279" s="266">
        <f t="shared" si="7"/>
        <v>14</v>
      </c>
      <c r="B279" s="531" t="s">
        <v>461</v>
      </c>
      <c r="C279" s="531"/>
      <c r="D279" s="531"/>
      <c r="E279" s="147">
        <v>291</v>
      </c>
      <c r="F279" s="148">
        <f>I236</f>
        <v>0</v>
      </c>
      <c r="G279" s="151"/>
      <c r="H279" s="76" t="s">
        <v>462</v>
      </c>
      <c r="J279" s="130">
        <v>221</v>
      </c>
      <c r="K279" s="130">
        <f>F267</f>
        <v>27000</v>
      </c>
    </row>
    <row r="280" spans="1:11" ht="15" customHeight="1" x14ac:dyDescent="0.2">
      <c r="A280" s="266">
        <f t="shared" si="7"/>
        <v>15</v>
      </c>
      <c r="B280" s="531" t="s">
        <v>459</v>
      </c>
      <c r="C280" s="531"/>
      <c r="D280" s="531"/>
      <c r="E280" s="147">
        <v>342</v>
      </c>
      <c r="F280" s="148">
        <f>I229</f>
        <v>16020</v>
      </c>
      <c r="G280" s="151"/>
      <c r="J280" s="130">
        <v>224</v>
      </c>
      <c r="K280" s="130">
        <f>F269</f>
        <v>0</v>
      </c>
    </row>
    <row r="281" spans="1:11" ht="15" customHeight="1" x14ac:dyDescent="0.2">
      <c r="A281" s="266">
        <f t="shared" si="7"/>
        <v>16</v>
      </c>
      <c r="B281" s="531" t="s">
        <v>459</v>
      </c>
      <c r="C281" s="531"/>
      <c r="D281" s="531"/>
      <c r="E281" s="147">
        <v>346</v>
      </c>
      <c r="F281" s="148">
        <f>I230</f>
        <v>1780</v>
      </c>
      <c r="G281" s="151"/>
      <c r="J281" s="130">
        <v>225</v>
      </c>
      <c r="K281" s="130">
        <f>F270-H188</f>
        <v>232605.81</v>
      </c>
    </row>
    <row r="282" spans="1:11" ht="15" customHeight="1" x14ac:dyDescent="0.2">
      <c r="A282" s="267"/>
      <c r="B282" s="531" t="s">
        <v>399</v>
      </c>
      <c r="C282" s="650"/>
      <c r="D282" s="650"/>
      <c r="E282" s="147"/>
      <c r="F282" s="152">
        <f>SUM(F266:F281)</f>
        <v>2594304.3199999998</v>
      </c>
      <c r="G282" s="153">
        <f>'Роспись 2024-2026'!Q5+'Роспись 2024-2026'!Q7+'Роспись 2024-2026'!Q8+'Роспись 2024-2026'!Q9+'Роспись 2024-2026'!Q12+'Роспись 2024-2026'!Q13+'Роспись 2024-2026'!Q14+'Роспись 2024-2026'!Q18+'Роспись 2024-2026'!Q19</f>
        <v>3614975</v>
      </c>
      <c r="H282" s="154">
        <f>F282-G282</f>
        <v>-1020670.6800000002</v>
      </c>
      <c r="J282" s="130">
        <v>226</v>
      </c>
      <c r="K282" s="130">
        <f>F271-I220-I221</f>
        <v>840394.19</v>
      </c>
    </row>
    <row r="283" spans="1:11" ht="15" customHeight="1" x14ac:dyDescent="0.2">
      <c r="B283" s="155"/>
      <c r="C283" s="155"/>
      <c r="D283" s="155"/>
      <c r="E283" s="155"/>
      <c r="F283" s="155"/>
      <c r="G283" s="155"/>
      <c r="H283" s="156">
        <f>H282+F290</f>
        <v>0</v>
      </c>
      <c r="J283" s="130">
        <v>227</v>
      </c>
      <c r="K283" s="130">
        <f>F272</f>
        <v>0</v>
      </c>
    </row>
    <row r="284" spans="1:11" ht="15" customHeight="1" x14ac:dyDescent="0.2">
      <c r="I284" s="92"/>
      <c r="J284" s="130">
        <v>291</v>
      </c>
      <c r="K284" s="130">
        <f>F279</f>
        <v>0</v>
      </c>
    </row>
    <row r="285" spans="1:11" ht="15" customHeight="1" x14ac:dyDescent="0.2">
      <c r="J285" s="130">
        <v>343</v>
      </c>
      <c r="K285" s="130">
        <f>F273</f>
        <v>0</v>
      </c>
    </row>
    <row r="286" spans="1:11" ht="15" customHeight="1" thickBot="1" x14ac:dyDescent="0.25">
      <c r="J286" s="130">
        <v>344</v>
      </c>
      <c r="K286" s="130">
        <f>F274</f>
        <v>0</v>
      </c>
    </row>
    <row r="287" spans="1:11" ht="15" customHeight="1" x14ac:dyDescent="0.25">
      <c r="A287" s="265"/>
      <c r="B287" s="647" t="s">
        <v>333</v>
      </c>
      <c r="C287" s="647"/>
      <c r="D287" s="647"/>
      <c r="E287" s="648" t="s">
        <v>400</v>
      </c>
      <c r="F287" s="649"/>
      <c r="G287" s="100"/>
      <c r="H287" s="100"/>
      <c r="I287" s="100"/>
      <c r="J287" s="130">
        <v>345</v>
      </c>
      <c r="K287" s="130">
        <f>F275</f>
        <v>0</v>
      </c>
    </row>
    <row r="288" spans="1:11" ht="15" customHeight="1" x14ac:dyDescent="0.2">
      <c r="A288" s="262"/>
      <c r="B288" s="651" t="s">
        <v>335</v>
      </c>
      <c r="C288" s="651"/>
      <c r="D288" s="651"/>
      <c r="E288" s="266" t="s">
        <v>336</v>
      </c>
      <c r="F288" s="266" t="s">
        <v>337</v>
      </c>
      <c r="G288" s="266" t="s">
        <v>395</v>
      </c>
      <c r="J288" s="130">
        <v>346</v>
      </c>
      <c r="K288" s="130">
        <f>F276</f>
        <v>0</v>
      </c>
    </row>
    <row r="289" spans="1:14" ht="15" customHeight="1" x14ac:dyDescent="0.2">
      <c r="A289" s="158">
        <v>1</v>
      </c>
      <c r="B289" s="632" t="s">
        <v>341</v>
      </c>
      <c r="C289" s="633"/>
      <c r="D289" s="634"/>
      <c r="E289" s="158">
        <v>223</v>
      </c>
      <c r="F289" s="159">
        <f>H163</f>
        <v>1020670.6799999999</v>
      </c>
      <c r="G289" s="159">
        <f>J163</f>
        <v>0</v>
      </c>
      <c r="J289" s="130"/>
    </row>
    <row r="290" spans="1:14" ht="15" customHeight="1" x14ac:dyDescent="0.25">
      <c r="A290" s="83"/>
      <c r="B290" s="635" t="s">
        <v>399</v>
      </c>
      <c r="C290" s="636"/>
      <c r="D290" s="636"/>
      <c r="E290" s="158"/>
      <c r="F290" s="159">
        <f>F289</f>
        <v>1020670.6799999999</v>
      </c>
      <c r="G290" s="83"/>
      <c r="J290" s="154"/>
      <c r="K290" s="92">
        <f>SUM(K279:K288)</f>
        <v>1100000</v>
      </c>
    </row>
    <row r="291" spans="1:14" ht="15" customHeight="1" x14ac:dyDescent="0.2">
      <c r="J291" s="92"/>
    </row>
    <row r="292" spans="1:14" ht="15" customHeight="1" x14ac:dyDescent="0.2">
      <c r="J292" s="92"/>
      <c r="K292" s="92">
        <f>'Роспись 2024-2026'!Q8</f>
        <v>1100000</v>
      </c>
    </row>
    <row r="293" spans="1:14" x14ac:dyDescent="0.2">
      <c r="K293" s="92">
        <f>K292-K290</f>
        <v>0</v>
      </c>
    </row>
    <row r="294" spans="1:14" ht="30.75" customHeight="1" x14ac:dyDescent="0.2"/>
    <row r="296" spans="1:14" x14ac:dyDescent="0.2">
      <c r="A296" s="155"/>
      <c r="B296" s="637" t="s">
        <v>237</v>
      </c>
      <c r="C296" s="638"/>
      <c r="D296" s="638"/>
      <c r="E296" s="638"/>
      <c r="F296" s="639"/>
      <c r="G296" s="637" t="s">
        <v>238</v>
      </c>
      <c r="H296" s="638"/>
      <c r="I296" s="639"/>
      <c r="J296" s="630" t="s">
        <v>239</v>
      </c>
      <c r="K296" s="630" t="s">
        <v>240</v>
      </c>
    </row>
    <row r="297" spans="1:14" x14ac:dyDescent="0.2">
      <c r="A297" s="155"/>
      <c r="B297" s="160" t="s">
        <v>242</v>
      </c>
      <c r="C297" s="160" t="s">
        <v>243</v>
      </c>
      <c r="D297" s="160" t="s">
        <v>244</v>
      </c>
      <c r="E297" s="160" t="s">
        <v>245</v>
      </c>
      <c r="F297" s="160" t="s">
        <v>246</v>
      </c>
      <c r="G297" s="160" t="s">
        <v>247</v>
      </c>
      <c r="H297" s="160" t="s">
        <v>248</v>
      </c>
      <c r="I297" s="160" t="s">
        <v>249</v>
      </c>
      <c r="J297" s="631"/>
      <c r="K297" s="631"/>
    </row>
    <row r="298" spans="1:14" x14ac:dyDescent="0.2">
      <c r="A298" s="155"/>
      <c r="B298" s="214"/>
      <c r="C298" s="215"/>
      <c r="D298" s="216"/>
      <c r="E298" s="217"/>
      <c r="F298" s="217"/>
      <c r="G298" s="218"/>
      <c r="H298" s="219"/>
      <c r="I298" s="219"/>
      <c r="J298" s="222"/>
      <c r="K298" s="221"/>
    </row>
    <row r="299" spans="1:14" x14ac:dyDescent="0.2">
      <c r="B299" s="214">
        <v>34</v>
      </c>
      <c r="C299" s="215" t="s">
        <v>466</v>
      </c>
      <c r="D299" s="216" t="s">
        <v>418</v>
      </c>
      <c r="E299" s="217" t="s">
        <v>419</v>
      </c>
      <c r="F299" s="217" t="s">
        <v>251</v>
      </c>
      <c r="G299" s="218" t="s">
        <v>253</v>
      </c>
      <c r="H299" s="235">
        <v>10921</v>
      </c>
      <c r="I299" s="295"/>
      <c r="J299" s="236" t="s">
        <v>493</v>
      </c>
      <c r="K299" s="297"/>
    </row>
    <row r="300" spans="1:14" x14ac:dyDescent="0.2">
      <c r="B300" s="214">
        <v>34</v>
      </c>
      <c r="C300" s="215" t="s">
        <v>466</v>
      </c>
      <c r="D300" s="216" t="s">
        <v>421</v>
      </c>
      <c r="E300" s="217" t="s">
        <v>419</v>
      </c>
      <c r="F300" s="217" t="s">
        <v>251</v>
      </c>
      <c r="G300" s="218" t="s">
        <v>253</v>
      </c>
      <c r="H300" s="235">
        <v>10305</v>
      </c>
      <c r="I300" s="295"/>
      <c r="J300" s="236" t="s">
        <v>494</v>
      </c>
      <c r="K300" s="297"/>
    </row>
    <row r="301" spans="1:14" x14ac:dyDescent="0.2">
      <c r="B301" s="171"/>
      <c r="C301" s="172"/>
      <c r="D301" s="173"/>
      <c r="E301" s="174"/>
      <c r="F301" s="175"/>
      <c r="G301" s="176"/>
      <c r="H301" s="177"/>
      <c r="I301" s="177"/>
      <c r="J301" s="178"/>
      <c r="K301" s="179">
        <f>SUM(K298:K300)</f>
        <v>0</v>
      </c>
      <c r="L301" s="156"/>
      <c r="M301" s="92"/>
      <c r="N301" s="156"/>
    </row>
    <row r="302" spans="1:14" x14ac:dyDescent="0.2">
      <c r="B302" s="171"/>
      <c r="C302" s="172"/>
      <c r="D302" s="173"/>
      <c r="E302" s="174"/>
      <c r="F302" s="175"/>
      <c r="G302" s="176"/>
      <c r="H302" s="177"/>
      <c r="I302" s="177"/>
      <c r="J302" s="85"/>
      <c r="K302" s="85"/>
      <c r="L302" s="156"/>
    </row>
    <row r="303" spans="1:14" x14ac:dyDescent="0.2">
      <c r="B303" s="171"/>
      <c r="C303" s="172"/>
      <c r="D303" s="173"/>
      <c r="E303" s="174"/>
      <c r="F303" s="175"/>
      <c r="G303" s="176"/>
      <c r="H303" s="177"/>
      <c r="I303" s="177"/>
    </row>
    <row r="304" spans="1:14" ht="15.75" x14ac:dyDescent="0.25">
      <c r="B304" s="55"/>
      <c r="C304" s="180" t="s">
        <v>344</v>
      </c>
      <c r="D304" s="55"/>
      <c r="E304" s="263"/>
      <c r="F304" s="640"/>
      <c r="G304" s="641"/>
      <c r="H304" s="55"/>
      <c r="I304" s="55"/>
    </row>
    <row r="305" spans="1:11" ht="15" x14ac:dyDescent="0.25">
      <c r="A305" s="262"/>
      <c r="B305" s="54"/>
      <c r="C305" s="627" t="s">
        <v>335</v>
      </c>
      <c r="D305" s="628"/>
      <c r="E305" s="629"/>
      <c r="F305" s="182" t="s">
        <v>245</v>
      </c>
      <c r="G305" s="183" t="s">
        <v>336</v>
      </c>
      <c r="H305" s="54" t="s">
        <v>337</v>
      </c>
      <c r="I305" s="55"/>
    </row>
    <row r="306" spans="1:11" s="155" customFormat="1" ht="12" x14ac:dyDescent="0.2">
      <c r="A306" s="158"/>
      <c r="B306" s="183">
        <v>1</v>
      </c>
      <c r="C306" s="624" t="s">
        <v>423</v>
      </c>
      <c r="D306" s="625"/>
      <c r="E306" s="626"/>
      <c r="F306" s="183">
        <v>111</v>
      </c>
      <c r="G306" s="183">
        <v>211</v>
      </c>
      <c r="H306" s="187">
        <f>(K299+K300)/1.302</f>
        <v>0</v>
      </c>
      <c r="I306" s="55"/>
    </row>
    <row r="307" spans="1:11" s="155" customFormat="1" ht="12" x14ac:dyDescent="0.2">
      <c r="A307" s="158"/>
      <c r="B307" s="183">
        <f>B306+1</f>
        <v>2</v>
      </c>
      <c r="C307" s="624" t="s">
        <v>424</v>
      </c>
      <c r="D307" s="625"/>
      <c r="E307" s="626"/>
      <c r="F307" s="183">
        <v>119</v>
      </c>
      <c r="G307" s="183">
        <v>213</v>
      </c>
      <c r="H307" s="187">
        <f>K299+K300-H306</f>
        <v>0</v>
      </c>
      <c r="I307" s="185"/>
    </row>
    <row r="308" spans="1:11" ht="12" x14ac:dyDescent="0.2">
      <c r="A308" s="262"/>
      <c r="B308" s="183">
        <f t="shared" ref="B308:B313" si="8">B307+1</f>
        <v>3</v>
      </c>
      <c r="C308" s="624" t="s">
        <v>345</v>
      </c>
      <c r="D308" s="625"/>
      <c r="E308" s="626"/>
      <c r="F308" s="183">
        <v>243</v>
      </c>
      <c r="G308" s="183">
        <v>225</v>
      </c>
      <c r="H308" s="187"/>
      <c r="I308" s="55"/>
    </row>
    <row r="309" spans="1:11" ht="12" x14ac:dyDescent="0.2">
      <c r="B309" s="183">
        <f>B308+1</f>
        <v>4</v>
      </c>
      <c r="C309" s="624" t="s">
        <v>342</v>
      </c>
      <c r="D309" s="625"/>
      <c r="E309" s="626"/>
      <c r="F309" s="183">
        <v>243</v>
      </c>
      <c r="G309" s="183">
        <v>226</v>
      </c>
      <c r="H309" s="187"/>
      <c r="I309" s="185"/>
    </row>
    <row r="310" spans="1:11" ht="12" x14ac:dyDescent="0.2">
      <c r="B310" s="183">
        <f t="shared" si="8"/>
        <v>5</v>
      </c>
      <c r="C310" s="624" t="s">
        <v>345</v>
      </c>
      <c r="D310" s="625"/>
      <c r="E310" s="626"/>
      <c r="F310" s="183">
        <v>244</v>
      </c>
      <c r="G310" s="183">
        <v>225</v>
      </c>
      <c r="H310" s="187"/>
      <c r="I310" s="55"/>
    </row>
    <row r="311" spans="1:11" ht="12" x14ac:dyDescent="0.2">
      <c r="B311" s="183">
        <f t="shared" si="8"/>
        <v>6</v>
      </c>
      <c r="C311" s="624" t="s">
        <v>342</v>
      </c>
      <c r="D311" s="625"/>
      <c r="E311" s="626"/>
      <c r="F311" s="183">
        <v>244</v>
      </c>
      <c r="G311" s="183">
        <v>226</v>
      </c>
      <c r="H311" s="187"/>
      <c r="I311" s="185"/>
      <c r="J311" s="178"/>
      <c r="K311" s="179"/>
    </row>
    <row r="312" spans="1:11" ht="12" x14ac:dyDescent="0.2">
      <c r="B312" s="183">
        <f t="shared" si="8"/>
        <v>7</v>
      </c>
      <c r="C312" s="624" t="s">
        <v>425</v>
      </c>
      <c r="D312" s="625"/>
      <c r="E312" s="626"/>
      <c r="F312" s="183">
        <v>244</v>
      </c>
      <c r="G312" s="183">
        <v>228</v>
      </c>
      <c r="H312" s="187"/>
      <c r="I312" s="55"/>
      <c r="J312" s="178"/>
      <c r="K312" s="179"/>
    </row>
    <row r="313" spans="1:11" ht="12" x14ac:dyDescent="0.2">
      <c r="B313" s="183">
        <f t="shared" si="8"/>
        <v>8</v>
      </c>
      <c r="C313" s="624" t="s">
        <v>426</v>
      </c>
      <c r="D313" s="625"/>
      <c r="E313" s="626"/>
      <c r="F313" s="183">
        <v>244</v>
      </c>
      <c r="G313" s="183">
        <v>310</v>
      </c>
      <c r="H313" s="187"/>
      <c r="I313" s="55"/>
    </row>
    <row r="314" spans="1:11" ht="15" x14ac:dyDescent="0.25">
      <c r="B314" s="54"/>
      <c r="C314" s="627"/>
      <c r="D314" s="628"/>
      <c r="E314" s="629"/>
      <c r="F314" s="164"/>
      <c r="G314" s="183"/>
      <c r="H314" s="184">
        <f>SUM(H306:H313)</f>
        <v>0</v>
      </c>
      <c r="I314" s="186">
        <f>K301-H314</f>
        <v>0</v>
      </c>
    </row>
    <row r="315" spans="1:11" ht="12" customHeight="1" x14ac:dyDescent="0.2"/>
    <row r="316" spans="1:11" ht="12" customHeight="1" x14ac:dyDescent="0.2"/>
    <row r="317" spans="1:11" ht="15" customHeight="1" x14ac:dyDescent="0.2"/>
    <row r="319" spans="1:11" x14ac:dyDescent="0.2">
      <c r="E319" s="294" t="s">
        <v>253</v>
      </c>
      <c r="F319" s="295">
        <v>10921</v>
      </c>
      <c r="G319" s="295" t="s">
        <v>507</v>
      </c>
      <c r="H319" s="296" t="s">
        <v>493</v>
      </c>
      <c r="I319" s="297">
        <v>4559300</v>
      </c>
    </row>
    <row r="320" spans="1:11" x14ac:dyDescent="0.2">
      <c r="E320" s="294" t="s">
        <v>253</v>
      </c>
      <c r="F320" s="295">
        <v>10305</v>
      </c>
      <c r="G320" s="295" t="s">
        <v>507</v>
      </c>
      <c r="H320" s="296" t="s">
        <v>494</v>
      </c>
      <c r="I320" s="297">
        <v>927600</v>
      </c>
    </row>
  </sheetData>
  <mergeCells count="510">
    <mergeCell ref="B8:D8"/>
    <mergeCell ref="E8:F8"/>
    <mergeCell ref="B9:D9"/>
    <mergeCell ref="E9:F9"/>
    <mergeCell ref="B10:D10"/>
    <mergeCell ref="E10:F10"/>
    <mergeCell ref="C1:I1"/>
    <mergeCell ref="B4:I4"/>
    <mergeCell ref="B6:D6"/>
    <mergeCell ref="E6:F6"/>
    <mergeCell ref="B7:D7"/>
    <mergeCell ref="E7:F7"/>
    <mergeCell ref="B14:D14"/>
    <mergeCell ref="E14:F14"/>
    <mergeCell ref="B15:D15"/>
    <mergeCell ref="E15:F15"/>
    <mergeCell ref="A16:D16"/>
    <mergeCell ref="E16:F16"/>
    <mergeCell ref="B11:D11"/>
    <mergeCell ref="E11:F11"/>
    <mergeCell ref="B12:D12"/>
    <mergeCell ref="E12:F12"/>
    <mergeCell ref="B13:D13"/>
    <mergeCell ref="E13:F13"/>
    <mergeCell ref="B25:D25"/>
    <mergeCell ref="E25:F25"/>
    <mergeCell ref="B26:D26"/>
    <mergeCell ref="E26:F26"/>
    <mergeCell ref="B27:D27"/>
    <mergeCell ref="E27:F27"/>
    <mergeCell ref="B22:D22"/>
    <mergeCell ref="E22:F22"/>
    <mergeCell ref="B23:D23"/>
    <mergeCell ref="E23:F23"/>
    <mergeCell ref="B24:D24"/>
    <mergeCell ref="E24:F24"/>
    <mergeCell ref="B31:D31"/>
    <mergeCell ref="E31:F31"/>
    <mergeCell ref="A32:D32"/>
    <mergeCell ref="E32:F32"/>
    <mergeCell ref="B40:G40"/>
    <mergeCell ref="B41:G41"/>
    <mergeCell ref="B28:D28"/>
    <mergeCell ref="E28:F28"/>
    <mergeCell ref="B29:D29"/>
    <mergeCell ref="E29:F29"/>
    <mergeCell ref="B30:D30"/>
    <mergeCell ref="E30:F30"/>
    <mergeCell ref="B48:G48"/>
    <mergeCell ref="B49:G49"/>
    <mergeCell ref="B50:G50"/>
    <mergeCell ref="B51:G51"/>
    <mergeCell ref="B52:G52"/>
    <mergeCell ref="B53:G53"/>
    <mergeCell ref="B42:G42"/>
    <mergeCell ref="B43:G43"/>
    <mergeCell ref="B44:G44"/>
    <mergeCell ref="B45:G45"/>
    <mergeCell ref="B46:G46"/>
    <mergeCell ref="B47:G47"/>
    <mergeCell ref="B62:D62"/>
    <mergeCell ref="F62:G62"/>
    <mergeCell ref="H62:I62"/>
    <mergeCell ref="B63:D63"/>
    <mergeCell ref="F63:G63"/>
    <mergeCell ref="H63:I63"/>
    <mergeCell ref="B54:G54"/>
    <mergeCell ref="B60:D60"/>
    <mergeCell ref="F60:G60"/>
    <mergeCell ref="H60:I60"/>
    <mergeCell ref="B61:D61"/>
    <mergeCell ref="F61:G61"/>
    <mergeCell ref="H61:I61"/>
    <mergeCell ref="B66:D66"/>
    <mergeCell ref="F66:G66"/>
    <mergeCell ref="H66:I66"/>
    <mergeCell ref="B67:D67"/>
    <mergeCell ref="F67:G67"/>
    <mergeCell ref="H67:I67"/>
    <mergeCell ref="B64:D64"/>
    <mergeCell ref="F64:G64"/>
    <mergeCell ref="H64:I64"/>
    <mergeCell ref="B65:D65"/>
    <mergeCell ref="F65:G65"/>
    <mergeCell ref="H65:I65"/>
    <mergeCell ref="B79:D79"/>
    <mergeCell ref="G79:H79"/>
    <mergeCell ref="B80:D80"/>
    <mergeCell ref="G80:H80"/>
    <mergeCell ref="B81:D81"/>
    <mergeCell ref="G81:H81"/>
    <mergeCell ref="B68:D68"/>
    <mergeCell ref="F68:G68"/>
    <mergeCell ref="H68:I68"/>
    <mergeCell ref="B77:D77"/>
    <mergeCell ref="G77:H77"/>
    <mergeCell ref="B78:D78"/>
    <mergeCell ref="G78:H78"/>
    <mergeCell ref="B93:D93"/>
    <mergeCell ref="F93:G93"/>
    <mergeCell ref="H93:I93"/>
    <mergeCell ref="B94:D94"/>
    <mergeCell ref="F94:G94"/>
    <mergeCell ref="H94:I94"/>
    <mergeCell ref="B82:D82"/>
    <mergeCell ref="G82:H82"/>
    <mergeCell ref="B91:D91"/>
    <mergeCell ref="F91:G91"/>
    <mergeCell ref="H91:I91"/>
    <mergeCell ref="B92:D92"/>
    <mergeCell ref="F92:G92"/>
    <mergeCell ref="H92:I92"/>
    <mergeCell ref="B97:D97"/>
    <mergeCell ref="F97:G97"/>
    <mergeCell ref="H97:I97"/>
    <mergeCell ref="B98:D98"/>
    <mergeCell ref="F98:G98"/>
    <mergeCell ref="H98:I98"/>
    <mergeCell ref="B95:D95"/>
    <mergeCell ref="F95:G95"/>
    <mergeCell ref="H95:I95"/>
    <mergeCell ref="B96:D96"/>
    <mergeCell ref="F96:G96"/>
    <mergeCell ref="H96:I96"/>
    <mergeCell ref="B107:D107"/>
    <mergeCell ref="F107:G107"/>
    <mergeCell ref="H107:I107"/>
    <mergeCell ref="B108:D108"/>
    <mergeCell ref="F108:G108"/>
    <mergeCell ref="H108:I108"/>
    <mergeCell ref="B99:D99"/>
    <mergeCell ref="F99:G99"/>
    <mergeCell ref="H99:I99"/>
    <mergeCell ref="B106:D106"/>
    <mergeCell ref="F106:G106"/>
    <mergeCell ref="H106:I106"/>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48:C148"/>
    <mergeCell ref="F148:G148"/>
    <mergeCell ref="H148:I148"/>
    <mergeCell ref="B149:C149"/>
    <mergeCell ref="F149:G149"/>
    <mergeCell ref="H149:I149"/>
    <mergeCell ref="B142:D142"/>
    <mergeCell ref="F142:G142"/>
    <mergeCell ref="H142:I142"/>
    <mergeCell ref="B147:C147"/>
    <mergeCell ref="F147:G147"/>
    <mergeCell ref="H147:I147"/>
    <mergeCell ref="B152:C152"/>
    <mergeCell ref="F152:G152"/>
    <mergeCell ref="H152:I152"/>
    <mergeCell ref="B153:C153"/>
    <mergeCell ref="F153:G153"/>
    <mergeCell ref="H153:I153"/>
    <mergeCell ref="B150:C150"/>
    <mergeCell ref="F150:G150"/>
    <mergeCell ref="H150:I150"/>
    <mergeCell ref="B151:C151"/>
    <mergeCell ref="F151:G151"/>
    <mergeCell ref="H151:I151"/>
    <mergeCell ref="B158:C158"/>
    <mergeCell ref="F158:G158"/>
    <mergeCell ref="H158:I158"/>
    <mergeCell ref="B159:C159"/>
    <mergeCell ref="F159:G159"/>
    <mergeCell ref="H159:I159"/>
    <mergeCell ref="B154:C154"/>
    <mergeCell ref="F154:G154"/>
    <mergeCell ref="H154:I154"/>
    <mergeCell ref="B155:C155"/>
    <mergeCell ref="F155:G155"/>
    <mergeCell ref="H155:I155"/>
    <mergeCell ref="B162:C162"/>
    <mergeCell ref="F162:G162"/>
    <mergeCell ref="H162:I162"/>
    <mergeCell ref="B163:C163"/>
    <mergeCell ref="F163:G163"/>
    <mergeCell ref="H163:I163"/>
    <mergeCell ref="B160:C160"/>
    <mergeCell ref="F160:G160"/>
    <mergeCell ref="H160:I160"/>
    <mergeCell ref="B161:C161"/>
    <mergeCell ref="F161:G161"/>
    <mergeCell ref="H161:I161"/>
    <mergeCell ref="B169:C169"/>
    <mergeCell ref="F169:G169"/>
    <mergeCell ref="H169:I169"/>
    <mergeCell ref="B175:D175"/>
    <mergeCell ref="F175:G175"/>
    <mergeCell ref="H175:I175"/>
    <mergeCell ref="B167:C167"/>
    <mergeCell ref="F167:G167"/>
    <mergeCell ref="H167:I167"/>
    <mergeCell ref="B168:C168"/>
    <mergeCell ref="F168:G168"/>
    <mergeCell ref="H168:I168"/>
    <mergeCell ref="B178:D178"/>
    <mergeCell ref="F178:G178"/>
    <mergeCell ref="H178:I178"/>
    <mergeCell ref="B179:D179"/>
    <mergeCell ref="F179:G179"/>
    <mergeCell ref="H179:I179"/>
    <mergeCell ref="B176:D176"/>
    <mergeCell ref="F176:G176"/>
    <mergeCell ref="H176:I176"/>
    <mergeCell ref="B177:D177"/>
    <mergeCell ref="F177:G177"/>
    <mergeCell ref="H177:I177"/>
    <mergeCell ref="B182:D182"/>
    <mergeCell ref="F182:G182"/>
    <mergeCell ref="H182:I182"/>
    <mergeCell ref="B183:D183"/>
    <mergeCell ref="F183:G183"/>
    <mergeCell ref="H183:I183"/>
    <mergeCell ref="B180:D180"/>
    <mergeCell ref="F180:G180"/>
    <mergeCell ref="H180:I180"/>
    <mergeCell ref="B181:D181"/>
    <mergeCell ref="F181:G181"/>
    <mergeCell ref="H181:I181"/>
    <mergeCell ref="K185:M185"/>
    <mergeCell ref="N185:O185"/>
    <mergeCell ref="B186:D186"/>
    <mergeCell ref="F186:G186"/>
    <mergeCell ref="H186:I186"/>
    <mergeCell ref="K186:M186"/>
    <mergeCell ref="N186:O186"/>
    <mergeCell ref="B184:D184"/>
    <mergeCell ref="F184:G184"/>
    <mergeCell ref="H184:I184"/>
    <mergeCell ref="B185:D185"/>
    <mergeCell ref="F185:G185"/>
    <mergeCell ref="H185:I185"/>
    <mergeCell ref="B187:D187"/>
    <mergeCell ref="F187:G187"/>
    <mergeCell ref="H187:I187"/>
    <mergeCell ref="K187:M187"/>
    <mergeCell ref="N187:O187"/>
    <mergeCell ref="B188:D188"/>
    <mergeCell ref="F188:G188"/>
    <mergeCell ref="H188:I188"/>
    <mergeCell ref="K188:M188"/>
    <mergeCell ref="N188:O188"/>
    <mergeCell ref="B189:D189"/>
    <mergeCell ref="F189:G189"/>
    <mergeCell ref="H189:I189"/>
    <mergeCell ref="K189:M189"/>
    <mergeCell ref="N189:O189"/>
    <mergeCell ref="B190:D190"/>
    <mergeCell ref="F190:G190"/>
    <mergeCell ref="H190:I190"/>
    <mergeCell ref="K190:M190"/>
    <mergeCell ref="N190:O190"/>
    <mergeCell ref="B191:D191"/>
    <mergeCell ref="F191:G191"/>
    <mergeCell ref="H191:I191"/>
    <mergeCell ref="K191:M191"/>
    <mergeCell ref="N191:O191"/>
    <mergeCell ref="B192:D192"/>
    <mergeCell ref="F192:G192"/>
    <mergeCell ref="H192:I192"/>
    <mergeCell ref="K192:M192"/>
    <mergeCell ref="N192:O192"/>
    <mergeCell ref="B193:D193"/>
    <mergeCell ref="F193:G193"/>
    <mergeCell ref="H193:I193"/>
    <mergeCell ref="K193:M193"/>
    <mergeCell ref="N193:O193"/>
    <mergeCell ref="B194:D194"/>
    <mergeCell ref="F194:G194"/>
    <mergeCell ref="H194:I194"/>
    <mergeCell ref="K194:M194"/>
    <mergeCell ref="N194:O194"/>
    <mergeCell ref="B195:D195"/>
    <mergeCell ref="F195:G195"/>
    <mergeCell ref="H195:I195"/>
    <mergeCell ref="K195:M195"/>
    <mergeCell ref="N195:O195"/>
    <mergeCell ref="B196:D196"/>
    <mergeCell ref="F196:G196"/>
    <mergeCell ref="H196:I196"/>
    <mergeCell ref="K196:M196"/>
    <mergeCell ref="N196:O196"/>
    <mergeCell ref="B202:E202"/>
    <mergeCell ref="F202:G202"/>
    <mergeCell ref="F203:G203"/>
    <mergeCell ref="F204:G204"/>
    <mergeCell ref="B205:E205"/>
    <mergeCell ref="F205:G205"/>
    <mergeCell ref="K197:M197"/>
    <mergeCell ref="N197:O197"/>
    <mergeCell ref="K198:M198"/>
    <mergeCell ref="N198:O198"/>
    <mergeCell ref="B201:E201"/>
    <mergeCell ref="F201:G201"/>
    <mergeCell ref="H201:I201"/>
    <mergeCell ref="F210:G210"/>
    <mergeCell ref="F211:G211"/>
    <mergeCell ref="P211:Q211"/>
    <mergeCell ref="F212:G212"/>
    <mergeCell ref="P212:Q212"/>
    <mergeCell ref="B213:E213"/>
    <mergeCell ref="F213:G213"/>
    <mergeCell ref="P213:Q213"/>
    <mergeCell ref="K205:M205"/>
    <mergeCell ref="N205:O205"/>
    <mergeCell ref="F206:G206"/>
    <mergeCell ref="F207:G207"/>
    <mergeCell ref="F208:G208"/>
    <mergeCell ref="F209:G209"/>
    <mergeCell ref="B217:E217"/>
    <mergeCell ref="F217:G217"/>
    <mergeCell ref="B218:E218"/>
    <mergeCell ref="F218:G218"/>
    <mergeCell ref="B219:E219"/>
    <mergeCell ref="F219:G219"/>
    <mergeCell ref="F214:G214"/>
    <mergeCell ref="P214:Q214"/>
    <mergeCell ref="B215:E215"/>
    <mergeCell ref="F215:G215"/>
    <mergeCell ref="P215:Q215"/>
    <mergeCell ref="B216:E216"/>
    <mergeCell ref="F216:G216"/>
    <mergeCell ref="P216:Q216"/>
    <mergeCell ref="P222:Q222"/>
    <mergeCell ref="P223:Q223"/>
    <mergeCell ref="P224:Q224"/>
    <mergeCell ref="B225:E225"/>
    <mergeCell ref="F225:G225"/>
    <mergeCell ref="H225:I225"/>
    <mergeCell ref="P225:Q225"/>
    <mergeCell ref="B220:E220"/>
    <mergeCell ref="F220:G220"/>
    <mergeCell ref="B221:E221"/>
    <mergeCell ref="F221:G221"/>
    <mergeCell ref="B222:E222"/>
    <mergeCell ref="F222:G222"/>
    <mergeCell ref="B228:E228"/>
    <mergeCell ref="F228:G228"/>
    <mergeCell ref="P228:Q228"/>
    <mergeCell ref="B229:E229"/>
    <mergeCell ref="F229:G229"/>
    <mergeCell ref="B230:E230"/>
    <mergeCell ref="F230:G230"/>
    <mergeCell ref="B226:E226"/>
    <mergeCell ref="F226:G226"/>
    <mergeCell ref="P226:Q226"/>
    <mergeCell ref="B227:E227"/>
    <mergeCell ref="F227:G227"/>
    <mergeCell ref="P227:Q227"/>
    <mergeCell ref="B234:E234"/>
    <mergeCell ref="F234:G234"/>
    <mergeCell ref="B235:E235"/>
    <mergeCell ref="F235:G235"/>
    <mergeCell ref="B236:E236"/>
    <mergeCell ref="F236:G236"/>
    <mergeCell ref="B231:E231"/>
    <mergeCell ref="F231:G231"/>
    <mergeCell ref="B232:E232"/>
    <mergeCell ref="F232:G232"/>
    <mergeCell ref="B233:E233"/>
    <mergeCell ref="F233:G233"/>
    <mergeCell ref="F239:G239"/>
    <mergeCell ref="K239:N239"/>
    <mergeCell ref="O239:P239"/>
    <mergeCell ref="F240:G240"/>
    <mergeCell ref="K240:N240"/>
    <mergeCell ref="O240:P240"/>
    <mergeCell ref="K236:N236"/>
    <mergeCell ref="O236:P236"/>
    <mergeCell ref="F237:G237"/>
    <mergeCell ref="K237:N237"/>
    <mergeCell ref="O237:P237"/>
    <mergeCell ref="F238:G238"/>
    <mergeCell ref="K238:N238"/>
    <mergeCell ref="O238:P238"/>
    <mergeCell ref="F247:G247"/>
    <mergeCell ref="F248:G248"/>
    <mergeCell ref="F249:G249"/>
    <mergeCell ref="F250:G250"/>
    <mergeCell ref="B256:D256"/>
    <mergeCell ref="F256:G256"/>
    <mergeCell ref="F241:G241"/>
    <mergeCell ref="F242:G242"/>
    <mergeCell ref="F243:G243"/>
    <mergeCell ref="F244:G244"/>
    <mergeCell ref="F245:G245"/>
    <mergeCell ref="F246:G246"/>
    <mergeCell ref="B259:D259"/>
    <mergeCell ref="F259:G259"/>
    <mergeCell ref="H259:I259"/>
    <mergeCell ref="B260:D260"/>
    <mergeCell ref="F260:G260"/>
    <mergeCell ref="H260:I260"/>
    <mergeCell ref="H256:I256"/>
    <mergeCell ref="B257:D257"/>
    <mergeCell ref="F257:G257"/>
    <mergeCell ref="H257:I257"/>
    <mergeCell ref="B258:D258"/>
    <mergeCell ref="F258:G258"/>
    <mergeCell ref="H258:I258"/>
    <mergeCell ref="B263:D263"/>
    <mergeCell ref="F263:G263"/>
    <mergeCell ref="H263:I263"/>
    <mergeCell ref="B264:D264"/>
    <mergeCell ref="E264:F264"/>
    <mergeCell ref="B265:D265"/>
    <mergeCell ref="B261:D261"/>
    <mergeCell ref="F261:G261"/>
    <mergeCell ref="H261:I261"/>
    <mergeCell ref="B262:D262"/>
    <mergeCell ref="F262:G262"/>
    <mergeCell ref="H262:I262"/>
    <mergeCell ref="B272:D272"/>
    <mergeCell ref="B273:D273"/>
    <mergeCell ref="B274:D274"/>
    <mergeCell ref="B275:D275"/>
    <mergeCell ref="B276:D276"/>
    <mergeCell ref="B277:D277"/>
    <mergeCell ref="B266:D266"/>
    <mergeCell ref="B267:D267"/>
    <mergeCell ref="B268:D268"/>
    <mergeCell ref="B269:D269"/>
    <mergeCell ref="B270:D270"/>
    <mergeCell ref="B271:D271"/>
    <mergeCell ref="E287:F287"/>
    <mergeCell ref="B288:D288"/>
    <mergeCell ref="B289:D289"/>
    <mergeCell ref="B290:D290"/>
    <mergeCell ref="B296:F296"/>
    <mergeCell ref="G296:I296"/>
    <mergeCell ref="B278:D278"/>
    <mergeCell ref="B279:D279"/>
    <mergeCell ref="B280:D280"/>
    <mergeCell ref="B281:D281"/>
    <mergeCell ref="B282:D282"/>
    <mergeCell ref="B287:D287"/>
    <mergeCell ref="C314:E314"/>
    <mergeCell ref="C308:E308"/>
    <mergeCell ref="C309:E309"/>
    <mergeCell ref="C310:E310"/>
    <mergeCell ref="C311:E311"/>
    <mergeCell ref="C312:E312"/>
    <mergeCell ref="C313:E313"/>
    <mergeCell ref="J296:J297"/>
    <mergeCell ref="K296:K297"/>
    <mergeCell ref="F304:G304"/>
    <mergeCell ref="C305:E305"/>
    <mergeCell ref="C306:E306"/>
    <mergeCell ref="C307:E307"/>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0"/>
  <sheetViews>
    <sheetView topLeftCell="A264" workbookViewId="0">
      <selection activeCell="G282" sqref="G282"/>
    </sheetView>
  </sheetViews>
  <sheetFormatPr defaultColWidth="9.140625" defaultRowHeight="11.25" x14ac:dyDescent="0.2"/>
  <cols>
    <col min="1" max="1" width="6.7109375" style="76" customWidth="1"/>
    <col min="2" max="2" width="29.140625" style="76" customWidth="1"/>
    <col min="3" max="3" width="10.85546875" style="76" customWidth="1"/>
    <col min="4" max="4" width="11.7109375" style="76" customWidth="1"/>
    <col min="5" max="5" width="11.85546875" style="76" customWidth="1"/>
    <col min="6" max="6" width="12.5703125" style="76" customWidth="1"/>
    <col min="7" max="7" width="14.140625" style="76" customWidth="1"/>
    <col min="8" max="8" width="13.28515625" style="76" customWidth="1"/>
    <col min="9" max="9" width="17.28515625" style="76" customWidth="1"/>
    <col min="10" max="10" width="12.85546875" style="76" customWidth="1"/>
    <col min="11" max="11" width="13.42578125" style="76" bestFit="1" customWidth="1"/>
    <col min="12" max="12" width="10.28515625" style="76" bestFit="1" customWidth="1"/>
    <col min="13" max="13" width="15.28515625" style="76" customWidth="1"/>
    <col min="14" max="14" width="10.28515625" style="76" bestFit="1" customWidth="1"/>
    <col min="15" max="256" width="9.140625" style="76"/>
    <col min="257" max="257" width="6.7109375" style="76" customWidth="1"/>
    <col min="258" max="258" width="29.140625" style="76" customWidth="1"/>
    <col min="259" max="259" width="10.85546875" style="76" customWidth="1"/>
    <col min="260" max="260" width="11.7109375" style="76" customWidth="1"/>
    <col min="261" max="261" width="11.85546875" style="76" customWidth="1"/>
    <col min="262" max="262" width="12.5703125" style="76" customWidth="1"/>
    <col min="263" max="263" width="14.140625" style="76" customWidth="1"/>
    <col min="264" max="264" width="13.28515625" style="76" customWidth="1"/>
    <col min="265" max="265" width="17.28515625" style="76" customWidth="1"/>
    <col min="266" max="266" width="12.85546875" style="76" customWidth="1"/>
    <col min="267" max="267" width="13.42578125" style="76" bestFit="1" customWidth="1"/>
    <col min="268" max="268" width="10.28515625" style="76" bestFit="1" customWidth="1"/>
    <col min="269" max="269" width="15.28515625" style="76" customWidth="1"/>
    <col min="270" max="270" width="10.28515625" style="76" bestFit="1" customWidth="1"/>
    <col min="271" max="512" width="9.140625" style="76"/>
    <col min="513" max="513" width="6.7109375" style="76" customWidth="1"/>
    <col min="514" max="514" width="29.140625" style="76" customWidth="1"/>
    <col min="515" max="515" width="10.85546875" style="76" customWidth="1"/>
    <col min="516" max="516" width="11.7109375" style="76" customWidth="1"/>
    <col min="517" max="517" width="11.85546875" style="76" customWidth="1"/>
    <col min="518" max="518" width="12.5703125" style="76" customWidth="1"/>
    <col min="519" max="519" width="14.140625" style="76" customWidth="1"/>
    <col min="520" max="520" width="13.28515625" style="76" customWidth="1"/>
    <col min="521" max="521" width="17.28515625" style="76" customWidth="1"/>
    <col min="522" max="522" width="12.85546875" style="76" customWidth="1"/>
    <col min="523" max="523" width="13.42578125" style="76" bestFit="1" customWidth="1"/>
    <col min="524" max="524" width="10.28515625" style="76" bestFit="1" customWidth="1"/>
    <col min="525" max="525" width="15.28515625" style="76" customWidth="1"/>
    <col min="526" max="526" width="10.28515625" style="76" bestFit="1" customWidth="1"/>
    <col min="527" max="768" width="9.140625" style="76"/>
    <col min="769" max="769" width="6.7109375" style="76" customWidth="1"/>
    <col min="770" max="770" width="29.140625" style="76" customWidth="1"/>
    <col min="771" max="771" width="10.85546875" style="76" customWidth="1"/>
    <col min="772" max="772" width="11.7109375" style="76" customWidth="1"/>
    <col min="773" max="773" width="11.85546875" style="76" customWidth="1"/>
    <col min="774" max="774" width="12.5703125" style="76" customWidth="1"/>
    <col min="775" max="775" width="14.140625" style="76" customWidth="1"/>
    <col min="776" max="776" width="13.28515625" style="76" customWidth="1"/>
    <col min="777" max="777" width="17.28515625" style="76" customWidth="1"/>
    <col min="778" max="778" width="12.85546875" style="76" customWidth="1"/>
    <col min="779" max="779" width="13.42578125" style="76" bestFit="1" customWidth="1"/>
    <col min="780" max="780" width="10.28515625" style="76" bestFit="1" customWidth="1"/>
    <col min="781" max="781" width="15.28515625" style="76" customWidth="1"/>
    <col min="782" max="782" width="10.28515625" style="76" bestFit="1" customWidth="1"/>
    <col min="783" max="1024" width="9.140625" style="76"/>
    <col min="1025" max="1025" width="6.7109375" style="76" customWidth="1"/>
    <col min="1026" max="1026" width="29.140625" style="76" customWidth="1"/>
    <col min="1027" max="1027" width="10.85546875" style="76" customWidth="1"/>
    <col min="1028" max="1028" width="11.7109375" style="76" customWidth="1"/>
    <col min="1029" max="1029" width="11.85546875" style="76" customWidth="1"/>
    <col min="1030" max="1030" width="12.5703125" style="76" customWidth="1"/>
    <col min="1031" max="1031" width="14.140625" style="76" customWidth="1"/>
    <col min="1032" max="1032" width="13.28515625" style="76" customWidth="1"/>
    <col min="1033" max="1033" width="17.28515625" style="76" customWidth="1"/>
    <col min="1034" max="1034" width="12.85546875" style="76" customWidth="1"/>
    <col min="1035" max="1035" width="13.42578125" style="76" bestFit="1" customWidth="1"/>
    <col min="1036" max="1036" width="10.28515625" style="76" bestFit="1" customWidth="1"/>
    <col min="1037" max="1037" width="15.28515625" style="76" customWidth="1"/>
    <col min="1038" max="1038" width="10.28515625" style="76" bestFit="1" customWidth="1"/>
    <col min="1039" max="1280" width="9.140625" style="76"/>
    <col min="1281" max="1281" width="6.7109375" style="76" customWidth="1"/>
    <col min="1282" max="1282" width="29.140625" style="76" customWidth="1"/>
    <col min="1283" max="1283" width="10.85546875" style="76" customWidth="1"/>
    <col min="1284" max="1284" width="11.7109375" style="76" customWidth="1"/>
    <col min="1285" max="1285" width="11.85546875" style="76" customWidth="1"/>
    <col min="1286" max="1286" width="12.5703125" style="76" customWidth="1"/>
    <col min="1287" max="1287" width="14.140625" style="76" customWidth="1"/>
    <col min="1288" max="1288" width="13.28515625" style="76" customWidth="1"/>
    <col min="1289" max="1289" width="17.28515625" style="76" customWidth="1"/>
    <col min="1290" max="1290" width="12.85546875" style="76" customWidth="1"/>
    <col min="1291" max="1291" width="13.42578125" style="76" bestFit="1" customWidth="1"/>
    <col min="1292" max="1292" width="10.28515625" style="76" bestFit="1" customWidth="1"/>
    <col min="1293" max="1293" width="15.28515625" style="76" customWidth="1"/>
    <col min="1294" max="1294" width="10.28515625" style="76" bestFit="1" customWidth="1"/>
    <col min="1295" max="1536" width="9.140625" style="76"/>
    <col min="1537" max="1537" width="6.7109375" style="76" customWidth="1"/>
    <col min="1538" max="1538" width="29.140625" style="76" customWidth="1"/>
    <col min="1539" max="1539" width="10.85546875" style="76" customWidth="1"/>
    <col min="1540" max="1540" width="11.7109375" style="76" customWidth="1"/>
    <col min="1541" max="1541" width="11.85546875" style="76" customWidth="1"/>
    <col min="1542" max="1542" width="12.5703125" style="76" customWidth="1"/>
    <col min="1543" max="1543" width="14.140625" style="76" customWidth="1"/>
    <col min="1544" max="1544" width="13.28515625" style="76" customWidth="1"/>
    <col min="1545" max="1545" width="17.28515625" style="76" customWidth="1"/>
    <col min="1546" max="1546" width="12.85546875" style="76" customWidth="1"/>
    <col min="1547" max="1547" width="13.42578125" style="76" bestFit="1" customWidth="1"/>
    <col min="1548" max="1548" width="10.28515625" style="76" bestFit="1" customWidth="1"/>
    <col min="1549" max="1549" width="15.28515625" style="76" customWidth="1"/>
    <col min="1550" max="1550" width="10.28515625" style="76" bestFit="1" customWidth="1"/>
    <col min="1551" max="1792" width="9.140625" style="76"/>
    <col min="1793" max="1793" width="6.7109375" style="76" customWidth="1"/>
    <col min="1794" max="1794" width="29.140625" style="76" customWidth="1"/>
    <col min="1795" max="1795" width="10.85546875" style="76" customWidth="1"/>
    <col min="1796" max="1796" width="11.7109375" style="76" customWidth="1"/>
    <col min="1797" max="1797" width="11.85546875" style="76" customWidth="1"/>
    <col min="1798" max="1798" width="12.5703125" style="76" customWidth="1"/>
    <col min="1799" max="1799" width="14.140625" style="76" customWidth="1"/>
    <col min="1800" max="1800" width="13.28515625" style="76" customWidth="1"/>
    <col min="1801" max="1801" width="17.28515625" style="76" customWidth="1"/>
    <col min="1802" max="1802" width="12.85546875" style="76" customWidth="1"/>
    <col min="1803" max="1803" width="13.42578125" style="76" bestFit="1" customWidth="1"/>
    <col min="1804" max="1804" width="10.28515625" style="76" bestFit="1" customWidth="1"/>
    <col min="1805" max="1805" width="15.28515625" style="76" customWidth="1"/>
    <col min="1806" max="1806" width="10.28515625" style="76" bestFit="1" customWidth="1"/>
    <col min="1807" max="2048" width="9.140625" style="76"/>
    <col min="2049" max="2049" width="6.7109375" style="76" customWidth="1"/>
    <col min="2050" max="2050" width="29.140625" style="76" customWidth="1"/>
    <col min="2051" max="2051" width="10.85546875" style="76" customWidth="1"/>
    <col min="2052" max="2052" width="11.7109375" style="76" customWidth="1"/>
    <col min="2053" max="2053" width="11.85546875" style="76" customWidth="1"/>
    <col min="2054" max="2054" width="12.5703125" style="76" customWidth="1"/>
    <col min="2055" max="2055" width="14.140625" style="76" customWidth="1"/>
    <col min="2056" max="2056" width="13.28515625" style="76" customWidth="1"/>
    <col min="2057" max="2057" width="17.28515625" style="76" customWidth="1"/>
    <col min="2058" max="2058" width="12.85546875" style="76" customWidth="1"/>
    <col min="2059" max="2059" width="13.42578125" style="76" bestFit="1" customWidth="1"/>
    <col min="2060" max="2060" width="10.28515625" style="76" bestFit="1" customWidth="1"/>
    <col min="2061" max="2061" width="15.28515625" style="76" customWidth="1"/>
    <col min="2062" max="2062" width="10.28515625" style="76" bestFit="1" customWidth="1"/>
    <col min="2063" max="2304" width="9.140625" style="76"/>
    <col min="2305" max="2305" width="6.7109375" style="76" customWidth="1"/>
    <col min="2306" max="2306" width="29.140625" style="76" customWidth="1"/>
    <col min="2307" max="2307" width="10.85546875" style="76" customWidth="1"/>
    <col min="2308" max="2308" width="11.7109375" style="76" customWidth="1"/>
    <col min="2309" max="2309" width="11.85546875" style="76" customWidth="1"/>
    <col min="2310" max="2310" width="12.5703125" style="76" customWidth="1"/>
    <col min="2311" max="2311" width="14.140625" style="76" customWidth="1"/>
    <col min="2312" max="2312" width="13.28515625" style="76" customWidth="1"/>
    <col min="2313" max="2313" width="17.28515625" style="76" customWidth="1"/>
    <col min="2314" max="2314" width="12.85546875" style="76" customWidth="1"/>
    <col min="2315" max="2315" width="13.42578125" style="76" bestFit="1" customWidth="1"/>
    <col min="2316" max="2316" width="10.28515625" style="76" bestFit="1" customWidth="1"/>
    <col min="2317" max="2317" width="15.28515625" style="76" customWidth="1"/>
    <col min="2318" max="2318" width="10.28515625" style="76" bestFit="1" customWidth="1"/>
    <col min="2319" max="2560" width="9.140625" style="76"/>
    <col min="2561" max="2561" width="6.7109375" style="76" customWidth="1"/>
    <col min="2562" max="2562" width="29.140625" style="76" customWidth="1"/>
    <col min="2563" max="2563" width="10.85546875" style="76" customWidth="1"/>
    <col min="2564" max="2564" width="11.7109375" style="76" customWidth="1"/>
    <col min="2565" max="2565" width="11.85546875" style="76" customWidth="1"/>
    <col min="2566" max="2566" width="12.5703125" style="76" customWidth="1"/>
    <col min="2567" max="2567" width="14.140625" style="76" customWidth="1"/>
    <col min="2568" max="2568" width="13.28515625" style="76" customWidth="1"/>
    <col min="2569" max="2569" width="17.28515625" style="76" customWidth="1"/>
    <col min="2570" max="2570" width="12.85546875" style="76" customWidth="1"/>
    <col min="2571" max="2571" width="13.42578125" style="76" bestFit="1" customWidth="1"/>
    <col min="2572" max="2572" width="10.28515625" style="76" bestFit="1" customWidth="1"/>
    <col min="2573" max="2573" width="15.28515625" style="76" customWidth="1"/>
    <col min="2574" max="2574" width="10.28515625" style="76" bestFit="1" customWidth="1"/>
    <col min="2575" max="2816" width="9.140625" style="76"/>
    <col min="2817" max="2817" width="6.7109375" style="76" customWidth="1"/>
    <col min="2818" max="2818" width="29.140625" style="76" customWidth="1"/>
    <col min="2819" max="2819" width="10.85546875" style="76" customWidth="1"/>
    <col min="2820" max="2820" width="11.7109375" style="76" customWidth="1"/>
    <col min="2821" max="2821" width="11.85546875" style="76" customWidth="1"/>
    <col min="2822" max="2822" width="12.5703125" style="76" customWidth="1"/>
    <col min="2823" max="2823" width="14.140625" style="76" customWidth="1"/>
    <col min="2824" max="2824" width="13.28515625" style="76" customWidth="1"/>
    <col min="2825" max="2825" width="17.28515625" style="76" customWidth="1"/>
    <col min="2826" max="2826" width="12.85546875" style="76" customWidth="1"/>
    <col min="2827" max="2827" width="13.42578125" style="76" bestFit="1" customWidth="1"/>
    <col min="2828" max="2828" width="10.28515625" style="76" bestFit="1" customWidth="1"/>
    <col min="2829" max="2829" width="15.28515625" style="76" customWidth="1"/>
    <col min="2830" max="2830" width="10.28515625" style="76" bestFit="1" customWidth="1"/>
    <col min="2831" max="3072" width="9.140625" style="76"/>
    <col min="3073" max="3073" width="6.7109375" style="76" customWidth="1"/>
    <col min="3074" max="3074" width="29.140625" style="76" customWidth="1"/>
    <col min="3075" max="3075" width="10.85546875" style="76" customWidth="1"/>
    <col min="3076" max="3076" width="11.7109375" style="76" customWidth="1"/>
    <col min="3077" max="3077" width="11.85546875" style="76" customWidth="1"/>
    <col min="3078" max="3078" width="12.5703125" style="76" customWidth="1"/>
    <col min="3079" max="3079" width="14.140625" style="76" customWidth="1"/>
    <col min="3080" max="3080" width="13.28515625" style="76" customWidth="1"/>
    <col min="3081" max="3081" width="17.28515625" style="76" customWidth="1"/>
    <col min="3082" max="3082" width="12.85546875" style="76" customWidth="1"/>
    <col min="3083" max="3083" width="13.42578125" style="76" bestFit="1" customWidth="1"/>
    <col min="3084" max="3084" width="10.28515625" style="76" bestFit="1" customWidth="1"/>
    <col min="3085" max="3085" width="15.28515625" style="76" customWidth="1"/>
    <col min="3086" max="3086" width="10.28515625" style="76" bestFit="1" customWidth="1"/>
    <col min="3087" max="3328" width="9.140625" style="76"/>
    <col min="3329" max="3329" width="6.7109375" style="76" customWidth="1"/>
    <col min="3330" max="3330" width="29.140625" style="76" customWidth="1"/>
    <col min="3331" max="3331" width="10.85546875" style="76" customWidth="1"/>
    <col min="3332" max="3332" width="11.7109375" style="76" customWidth="1"/>
    <col min="3333" max="3333" width="11.85546875" style="76" customWidth="1"/>
    <col min="3334" max="3334" width="12.5703125" style="76" customWidth="1"/>
    <col min="3335" max="3335" width="14.140625" style="76" customWidth="1"/>
    <col min="3336" max="3336" width="13.28515625" style="76" customWidth="1"/>
    <col min="3337" max="3337" width="17.28515625" style="76" customWidth="1"/>
    <col min="3338" max="3338" width="12.85546875" style="76" customWidth="1"/>
    <col min="3339" max="3339" width="13.42578125" style="76" bestFit="1" customWidth="1"/>
    <col min="3340" max="3340" width="10.28515625" style="76" bestFit="1" customWidth="1"/>
    <col min="3341" max="3341" width="15.28515625" style="76" customWidth="1"/>
    <col min="3342" max="3342" width="10.28515625" style="76" bestFit="1" customWidth="1"/>
    <col min="3343" max="3584" width="9.140625" style="76"/>
    <col min="3585" max="3585" width="6.7109375" style="76" customWidth="1"/>
    <col min="3586" max="3586" width="29.140625" style="76" customWidth="1"/>
    <col min="3587" max="3587" width="10.85546875" style="76" customWidth="1"/>
    <col min="3588" max="3588" width="11.7109375" style="76" customWidth="1"/>
    <col min="3589" max="3589" width="11.85546875" style="76" customWidth="1"/>
    <col min="3590" max="3590" width="12.5703125" style="76" customWidth="1"/>
    <col min="3591" max="3591" width="14.140625" style="76" customWidth="1"/>
    <col min="3592" max="3592" width="13.28515625" style="76" customWidth="1"/>
    <col min="3593" max="3593" width="17.28515625" style="76" customWidth="1"/>
    <col min="3594" max="3594" width="12.85546875" style="76" customWidth="1"/>
    <col min="3595" max="3595" width="13.42578125" style="76" bestFit="1" customWidth="1"/>
    <col min="3596" max="3596" width="10.28515625" style="76" bestFit="1" customWidth="1"/>
    <col min="3597" max="3597" width="15.28515625" style="76" customWidth="1"/>
    <col min="3598" max="3598" width="10.28515625" style="76" bestFit="1" customWidth="1"/>
    <col min="3599" max="3840" width="9.140625" style="76"/>
    <col min="3841" max="3841" width="6.7109375" style="76" customWidth="1"/>
    <col min="3842" max="3842" width="29.140625" style="76" customWidth="1"/>
    <col min="3843" max="3843" width="10.85546875" style="76" customWidth="1"/>
    <col min="3844" max="3844" width="11.7109375" style="76" customWidth="1"/>
    <col min="3845" max="3845" width="11.85546875" style="76" customWidth="1"/>
    <col min="3846" max="3846" width="12.5703125" style="76" customWidth="1"/>
    <col min="3847" max="3847" width="14.140625" style="76" customWidth="1"/>
    <col min="3848" max="3848" width="13.28515625" style="76" customWidth="1"/>
    <col min="3849" max="3849" width="17.28515625" style="76" customWidth="1"/>
    <col min="3850" max="3850" width="12.85546875" style="76" customWidth="1"/>
    <col min="3851" max="3851" width="13.42578125" style="76" bestFit="1" customWidth="1"/>
    <col min="3852" max="3852" width="10.28515625" style="76" bestFit="1" customWidth="1"/>
    <col min="3853" max="3853" width="15.28515625" style="76" customWidth="1"/>
    <col min="3854" max="3854" width="10.28515625" style="76" bestFit="1" customWidth="1"/>
    <col min="3855" max="4096" width="9.140625" style="76"/>
    <col min="4097" max="4097" width="6.7109375" style="76" customWidth="1"/>
    <col min="4098" max="4098" width="29.140625" style="76" customWidth="1"/>
    <col min="4099" max="4099" width="10.85546875" style="76" customWidth="1"/>
    <col min="4100" max="4100" width="11.7109375" style="76" customWidth="1"/>
    <col min="4101" max="4101" width="11.85546875" style="76" customWidth="1"/>
    <col min="4102" max="4102" width="12.5703125" style="76" customWidth="1"/>
    <col min="4103" max="4103" width="14.140625" style="76" customWidth="1"/>
    <col min="4104" max="4104" width="13.28515625" style="76" customWidth="1"/>
    <col min="4105" max="4105" width="17.28515625" style="76" customWidth="1"/>
    <col min="4106" max="4106" width="12.85546875" style="76" customWidth="1"/>
    <col min="4107" max="4107" width="13.42578125" style="76" bestFit="1" customWidth="1"/>
    <col min="4108" max="4108" width="10.28515625" style="76" bestFit="1" customWidth="1"/>
    <col min="4109" max="4109" width="15.28515625" style="76" customWidth="1"/>
    <col min="4110" max="4110" width="10.28515625" style="76" bestFit="1" customWidth="1"/>
    <col min="4111" max="4352" width="9.140625" style="76"/>
    <col min="4353" max="4353" width="6.7109375" style="76" customWidth="1"/>
    <col min="4354" max="4354" width="29.140625" style="76" customWidth="1"/>
    <col min="4355" max="4355" width="10.85546875" style="76" customWidth="1"/>
    <col min="4356" max="4356" width="11.7109375" style="76" customWidth="1"/>
    <col min="4357" max="4357" width="11.85546875" style="76" customWidth="1"/>
    <col min="4358" max="4358" width="12.5703125" style="76" customWidth="1"/>
    <col min="4359" max="4359" width="14.140625" style="76" customWidth="1"/>
    <col min="4360" max="4360" width="13.28515625" style="76" customWidth="1"/>
    <col min="4361" max="4361" width="17.28515625" style="76" customWidth="1"/>
    <col min="4362" max="4362" width="12.85546875" style="76" customWidth="1"/>
    <col min="4363" max="4363" width="13.42578125" style="76" bestFit="1" customWidth="1"/>
    <col min="4364" max="4364" width="10.28515625" style="76" bestFit="1" customWidth="1"/>
    <col min="4365" max="4365" width="15.28515625" style="76" customWidth="1"/>
    <col min="4366" max="4366" width="10.28515625" style="76" bestFit="1" customWidth="1"/>
    <col min="4367" max="4608" width="9.140625" style="76"/>
    <col min="4609" max="4609" width="6.7109375" style="76" customWidth="1"/>
    <col min="4610" max="4610" width="29.140625" style="76" customWidth="1"/>
    <col min="4611" max="4611" width="10.85546875" style="76" customWidth="1"/>
    <col min="4612" max="4612" width="11.7109375" style="76" customWidth="1"/>
    <col min="4613" max="4613" width="11.85546875" style="76" customWidth="1"/>
    <col min="4614" max="4614" width="12.5703125" style="76" customWidth="1"/>
    <col min="4615" max="4615" width="14.140625" style="76" customWidth="1"/>
    <col min="4616" max="4616" width="13.28515625" style="76" customWidth="1"/>
    <col min="4617" max="4617" width="17.28515625" style="76" customWidth="1"/>
    <col min="4618" max="4618" width="12.85546875" style="76" customWidth="1"/>
    <col min="4619" max="4619" width="13.42578125" style="76" bestFit="1" customWidth="1"/>
    <col min="4620" max="4620" width="10.28515625" style="76" bestFit="1" customWidth="1"/>
    <col min="4621" max="4621" width="15.28515625" style="76" customWidth="1"/>
    <col min="4622" max="4622" width="10.28515625" style="76" bestFit="1" customWidth="1"/>
    <col min="4623" max="4864" width="9.140625" style="76"/>
    <col min="4865" max="4865" width="6.7109375" style="76" customWidth="1"/>
    <col min="4866" max="4866" width="29.140625" style="76" customWidth="1"/>
    <col min="4867" max="4867" width="10.85546875" style="76" customWidth="1"/>
    <col min="4868" max="4868" width="11.7109375" style="76" customWidth="1"/>
    <col min="4869" max="4869" width="11.85546875" style="76" customWidth="1"/>
    <col min="4870" max="4870" width="12.5703125" style="76" customWidth="1"/>
    <col min="4871" max="4871" width="14.140625" style="76" customWidth="1"/>
    <col min="4872" max="4872" width="13.28515625" style="76" customWidth="1"/>
    <col min="4873" max="4873" width="17.28515625" style="76" customWidth="1"/>
    <col min="4874" max="4874" width="12.85546875" style="76" customWidth="1"/>
    <col min="4875" max="4875" width="13.42578125" style="76" bestFit="1" customWidth="1"/>
    <col min="4876" max="4876" width="10.28515625" style="76" bestFit="1" customWidth="1"/>
    <col min="4877" max="4877" width="15.28515625" style="76" customWidth="1"/>
    <col min="4878" max="4878" width="10.28515625" style="76" bestFit="1" customWidth="1"/>
    <col min="4879" max="5120" width="9.140625" style="76"/>
    <col min="5121" max="5121" width="6.7109375" style="76" customWidth="1"/>
    <col min="5122" max="5122" width="29.140625" style="76" customWidth="1"/>
    <col min="5123" max="5123" width="10.85546875" style="76" customWidth="1"/>
    <col min="5124" max="5124" width="11.7109375" style="76" customWidth="1"/>
    <col min="5125" max="5125" width="11.85546875" style="76" customWidth="1"/>
    <col min="5126" max="5126" width="12.5703125" style="76" customWidth="1"/>
    <col min="5127" max="5127" width="14.140625" style="76" customWidth="1"/>
    <col min="5128" max="5128" width="13.28515625" style="76" customWidth="1"/>
    <col min="5129" max="5129" width="17.28515625" style="76" customWidth="1"/>
    <col min="5130" max="5130" width="12.85546875" style="76" customWidth="1"/>
    <col min="5131" max="5131" width="13.42578125" style="76" bestFit="1" customWidth="1"/>
    <col min="5132" max="5132" width="10.28515625" style="76" bestFit="1" customWidth="1"/>
    <col min="5133" max="5133" width="15.28515625" style="76" customWidth="1"/>
    <col min="5134" max="5134" width="10.28515625" style="76" bestFit="1" customWidth="1"/>
    <col min="5135" max="5376" width="9.140625" style="76"/>
    <col min="5377" max="5377" width="6.7109375" style="76" customWidth="1"/>
    <col min="5378" max="5378" width="29.140625" style="76" customWidth="1"/>
    <col min="5379" max="5379" width="10.85546875" style="76" customWidth="1"/>
    <col min="5380" max="5380" width="11.7109375" style="76" customWidth="1"/>
    <col min="5381" max="5381" width="11.85546875" style="76" customWidth="1"/>
    <col min="5382" max="5382" width="12.5703125" style="76" customWidth="1"/>
    <col min="5383" max="5383" width="14.140625" style="76" customWidth="1"/>
    <col min="5384" max="5384" width="13.28515625" style="76" customWidth="1"/>
    <col min="5385" max="5385" width="17.28515625" style="76" customWidth="1"/>
    <col min="5386" max="5386" width="12.85546875" style="76" customWidth="1"/>
    <col min="5387" max="5387" width="13.42578125" style="76" bestFit="1" customWidth="1"/>
    <col min="5388" max="5388" width="10.28515625" style="76" bestFit="1" customWidth="1"/>
    <col min="5389" max="5389" width="15.28515625" style="76" customWidth="1"/>
    <col min="5390" max="5390" width="10.28515625" style="76" bestFit="1" customWidth="1"/>
    <col min="5391" max="5632" width="9.140625" style="76"/>
    <col min="5633" max="5633" width="6.7109375" style="76" customWidth="1"/>
    <col min="5634" max="5634" width="29.140625" style="76" customWidth="1"/>
    <col min="5635" max="5635" width="10.85546875" style="76" customWidth="1"/>
    <col min="5636" max="5636" width="11.7109375" style="76" customWidth="1"/>
    <col min="5637" max="5637" width="11.85546875" style="76" customWidth="1"/>
    <col min="5638" max="5638" width="12.5703125" style="76" customWidth="1"/>
    <col min="5639" max="5639" width="14.140625" style="76" customWidth="1"/>
    <col min="5640" max="5640" width="13.28515625" style="76" customWidth="1"/>
    <col min="5641" max="5641" width="17.28515625" style="76" customWidth="1"/>
    <col min="5642" max="5642" width="12.85546875" style="76" customWidth="1"/>
    <col min="5643" max="5643" width="13.42578125" style="76" bestFit="1" customWidth="1"/>
    <col min="5644" max="5644" width="10.28515625" style="76" bestFit="1" customWidth="1"/>
    <col min="5645" max="5645" width="15.28515625" style="76" customWidth="1"/>
    <col min="5646" max="5646" width="10.28515625" style="76" bestFit="1" customWidth="1"/>
    <col min="5647" max="5888" width="9.140625" style="76"/>
    <col min="5889" max="5889" width="6.7109375" style="76" customWidth="1"/>
    <col min="5890" max="5890" width="29.140625" style="76" customWidth="1"/>
    <col min="5891" max="5891" width="10.85546875" style="76" customWidth="1"/>
    <col min="5892" max="5892" width="11.7109375" style="76" customWidth="1"/>
    <col min="5893" max="5893" width="11.85546875" style="76" customWidth="1"/>
    <col min="5894" max="5894" width="12.5703125" style="76" customWidth="1"/>
    <col min="5895" max="5895" width="14.140625" style="76" customWidth="1"/>
    <col min="5896" max="5896" width="13.28515625" style="76" customWidth="1"/>
    <col min="5897" max="5897" width="17.28515625" style="76" customWidth="1"/>
    <col min="5898" max="5898" width="12.85546875" style="76" customWidth="1"/>
    <col min="5899" max="5899" width="13.42578125" style="76" bestFit="1" customWidth="1"/>
    <col min="5900" max="5900" width="10.28515625" style="76" bestFit="1" customWidth="1"/>
    <col min="5901" max="5901" width="15.28515625" style="76" customWidth="1"/>
    <col min="5902" max="5902" width="10.28515625" style="76" bestFit="1" customWidth="1"/>
    <col min="5903" max="6144" width="9.140625" style="76"/>
    <col min="6145" max="6145" width="6.7109375" style="76" customWidth="1"/>
    <col min="6146" max="6146" width="29.140625" style="76" customWidth="1"/>
    <col min="6147" max="6147" width="10.85546875" style="76" customWidth="1"/>
    <col min="6148" max="6148" width="11.7109375" style="76" customWidth="1"/>
    <col min="6149" max="6149" width="11.85546875" style="76" customWidth="1"/>
    <col min="6150" max="6150" width="12.5703125" style="76" customWidth="1"/>
    <col min="6151" max="6151" width="14.140625" style="76" customWidth="1"/>
    <col min="6152" max="6152" width="13.28515625" style="76" customWidth="1"/>
    <col min="6153" max="6153" width="17.28515625" style="76" customWidth="1"/>
    <col min="6154" max="6154" width="12.85546875" style="76" customWidth="1"/>
    <col min="6155" max="6155" width="13.42578125" style="76" bestFit="1" customWidth="1"/>
    <col min="6156" max="6156" width="10.28515625" style="76" bestFit="1" customWidth="1"/>
    <col min="6157" max="6157" width="15.28515625" style="76" customWidth="1"/>
    <col min="6158" max="6158" width="10.28515625" style="76" bestFit="1" customWidth="1"/>
    <col min="6159" max="6400" width="9.140625" style="76"/>
    <col min="6401" max="6401" width="6.7109375" style="76" customWidth="1"/>
    <col min="6402" max="6402" width="29.140625" style="76" customWidth="1"/>
    <col min="6403" max="6403" width="10.85546875" style="76" customWidth="1"/>
    <col min="6404" max="6404" width="11.7109375" style="76" customWidth="1"/>
    <col min="6405" max="6405" width="11.85546875" style="76" customWidth="1"/>
    <col min="6406" max="6406" width="12.5703125" style="76" customWidth="1"/>
    <col min="6407" max="6407" width="14.140625" style="76" customWidth="1"/>
    <col min="6408" max="6408" width="13.28515625" style="76" customWidth="1"/>
    <col min="6409" max="6409" width="17.28515625" style="76" customWidth="1"/>
    <col min="6410" max="6410" width="12.85546875" style="76" customWidth="1"/>
    <col min="6411" max="6411" width="13.42578125" style="76" bestFit="1" customWidth="1"/>
    <col min="6412" max="6412" width="10.28515625" style="76" bestFit="1" customWidth="1"/>
    <col min="6413" max="6413" width="15.28515625" style="76" customWidth="1"/>
    <col min="6414" max="6414" width="10.28515625" style="76" bestFit="1" customWidth="1"/>
    <col min="6415" max="6656" width="9.140625" style="76"/>
    <col min="6657" max="6657" width="6.7109375" style="76" customWidth="1"/>
    <col min="6658" max="6658" width="29.140625" style="76" customWidth="1"/>
    <col min="6659" max="6659" width="10.85546875" style="76" customWidth="1"/>
    <col min="6660" max="6660" width="11.7109375" style="76" customWidth="1"/>
    <col min="6661" max="6661" width="11.85546875" style="76" customWidth="1"/>
    <col min="6662" max="6662" width="12.5703125" style="76" customWidth="1"/>
    <col min="6663" max="6663" width="14.140625" style="76" customWidth="1"/>
    <col min="6664" max="6664" width="13.28515625" style="76" customWidth="1"/>
    <col min="6665" max="6665" width="17.28515625" style="76" customWidth="1"/>
    <col min="6666" max="6666" width="12.85546875" style="76" customWidth="1"/>
    <col min="6667" max="6667" width="13.42578125" style="76" bestFit="1" customWidth="1"/>
    <col min="6668" max="6668" width="10.28515625" style="76" bestFit="1" customWidth="1"/>
    <col min="6669" max="6669" width="15.28515625" style="76" customWidth="1"/>
    <col min="6670" max="6670" width="10.28515625" style="76" bestFit="1" customWidth="1"/>
    <col min="6671" max="6912" width="9.140625" style="76"/>
    <col min="6913" max="6913" width="6.7109375" style="76" customWidth="1"/>
    <col min="6914" max="6914" width="29.140625" style="76" customWidth="1"/>
    <col min="6915" max="6915" width="10.85546875" style="76" customWidth="1"/>
    <col min="6916" max="6916" width="11.7109375" style="76" customWidth="1"/>
    <col min="6917" max="6917" width="11.85546875" style="76" customWidth="1"/>
    <col min="6918" max="6918" width="12.5703125" style="76" customWidth="1"/>
    <col min="6919" max="6919" width="14.140625" style="76" customWidth="1"/>
    <col min="6920" max="6920" width="13.28515625" style="76" customWidth="1"/>
    <col min="6921" max="6921" width="17.28515625" style="76" customWidth="1"/>
    <col min="6922" max="6922" width="12.85546875" style="76" customWidth="1"/>
    <col min="6923" max="6923" width="13.42578125" style="76" bestFit="1" customWidth="1"/>
    <col min="6924" max="6924" width="10.28515625" style="76" bestFit="1" customWidth="1"/>
    <col min="6925" max="6925" width="15.28515625" style="76" customWidth="1"/>
    <col min="6926" max="6926" width="10.28515625" style="76" bestFit="1" customWidth="1"/>
    <col min="6927" max="7168" width="9.140625" style="76"/>
    <col min="7169" max="7169" width="6.7109375" style="76" customWidth="1"/>
    <col min="7170" max="7170" width="29.140625" style="76" customWidth="1"/>
    <col min="7171" max="7171" width="10.85546875" style="76" customWidth="1"/>
    <col min="7172" max="7172" width="11.7109375" style="76" customWidth="1"/>
    <col min="7173" max="7173" width="11.85546875" style="76" customWidth="1"/>
    <col min="7174" max="7174" width="12.5703125" style="76" customWidth="1"/>
    <col min="7175" max="7175" width="14.140625" style="76" customWidth="1"/>
    <col min="7176" max="7176" width="13.28515625" style="76" customWidth="1"/>
    <col min="7177" max="7177" width="17.28515625" style="76" customWidth="1"/>
    <col min="7178" max="7178" width="12.85546875" style="76" customWidth="1"/>
    <col min="7179" max="7179" width="13.42578125" style="76" bestFit="1" customWidth="1"/>
    <col min="7180" max="7180" width="10.28515625" style="76" bestFit="1" customWidth="1"/>
    <col min="7181" max="7181" width="15.28515625" style="76" customWidth="1"/>
    <col min="7182" max="7182" width="10.28515625" style="76" bestFit="1" customWidth="1"/>
    <col min="7183" max="7424" width="9.140625" style="76"/>
    <col min="7425" max="7425" width="6.7109375" style="76" customWidth="1"/>
    <col min="7426" max="7426" width="29.140625" style="76" customWidth="1"/>
    <col min="7427" max="7427" width="10.85546875" style="76" customWidth="1"/>
    <col min="7428" max="7428" width="11.7109375" style="76" customWidth="1"/>
    <col min="7429" max="7429" width="11.85546875" style="76" customWidth="1"/>
    <col min="7430" max="7430" width="12.5703125" style="76" customWidth="1"/>
    <col min="7431" max="7431" width="14.140625" style="76" customWidth="1"/>
    <col min="7432" max="7432" width="13.28515625" style="76" customWidth="1"/>
    <col min="7433" max="7433" width="17.28515625" style="76" customWidth="1"/>
    <col min="7434" max="7434" width="12.85546875" style="76" customWidth="1"/>
    <col min="7435" max="7435" width="13.42578125" style="76" bestFit="1" customWidth="1"/>
    <col min="7436" max="7436" width="10.28515625" style="76" bestFit="1" customWidth="1"/>
    <col min="7437" max="7437" width="15.28515625" style="76" customWidth="1"/>
    <col min="7438" max="7438" width="10.28515625" style="76" bestFit="1" customWidth="1"/>
    <col min="7439" max="7680" width="9.140625" style="76"/>
    <col min="7681" max="7681" width="6.7109375" style="76" customWidth="1"/>
    <col min="7682" max="7682" width="29.140625" style="76" customWidth="1"/>
    <col min="7683" max="7683" width="10.85546875" style="76" customWidth="1"/>
    <col min="7684" max="7684" width="11.7109375" style="76" customWidth="1"/>
    <col min="7685" max="7685" width="11.85546875" style="76" customWidth="1"/>
    <col min="7686" max="7686" width="12.5703125" style="76" customWidth="1"/>
    <col min="7687" max="7687" width="14.140625" style="76" customWidth="1"/>
    <col min="7688" max="7688" width="13.28515625" style="76" customWidth="1"/>
    <col min="7689" max="7689" width="17.28515625" style="76" customWidth="1"/>
    <col min="7690" max="7690" width="12.85546875" style="76" customWidth="1"/>
    <col min="7691" max="7691" width="13.42578125" style="76" bestFit="1" customWidth="1"/>
    <col min="7692" max="7692" width="10.28515625" style="76" bestFit="1" customWidth="1"/>
    <col min="7693" max="7693" width="15.28515625" style="76" customWidth="1"/>
    <col min="7694" max="7694" width="10.28515625" style="76" bestFit="1" customWidth="1"/>
    <col min="7695" max="7936" width="9.140625" style="76"/>
    <col min="7937" max="7937" width="6.7109375" style="76" customWidth="1"/>
    <col min="7938" max="7938" width="29.140625" style="76" customWidth="1"/>
    <col min="7939" max="7939" width="10.85546875" style="76" customWidth="1"/>
    <col min="7940" max="7940" width="11.7109375" style="76" customWidth="1"/>
    <col min="7941" max="7941" width="11.85546875" style="76" customWidth="1"/>
    <col min="7942" max="7942" width="12.5703125" style="76" customWidth="1"/>
    <col min="7943" max="7943" width="14.140625" style="76" customWidth="1"/>
    <col min="7944" max="7944" width="13.28515625" style="76" customWidth="1"/>
    <col min="7945" max="7945" width="17.28515625" style="76" customWidth="1"/>
    <col min="7946" max="7946" width="12.85546875" style="76" customWidth="1"/>
    <col min="7947" max="7947" width="13.42578125" style="76" bestFit="1" customWidth="1"/>
    <col min="7948" max="7948" width="10.28515625" style="76" bestFit="1" customWidth="1"/>
    <col min="7949" max="7949" width="15.28515625" style="76" customWidth="1"/>
    <col min="7950" max="7950" width="10.28515625" style="76" bestFit="1" customWidth="1"/>
    <col min="7951" max="8192" width="9.140625" style="76"/>
    <col min="8193" max="8193" width="6.7109375" style="76" customWidth="1"/>
    <col min="8194" max="8194" width="29.140625" style="76" customWidth="1"/>
    <col min="8195" max="8195" width="10.85546875" style="76" customWidth="1"/>
    <col min="8196" max="8196" width="11.7109375" style="76" customWidth="1"/>
    <col min="8197" max="8197" width="11.85546875" style="76" customWidth="1"/>
    <col min="8198" max="8198" width="12.5703125" style="76" customWidth="1"/>
    <col min="8199" max="8199" width="14.140625" style="76" customWidth="1"/>
    <col min="8200" max="8200" width="13.28515625" style="76" customWidth="1"/>
    <col min="8201" max="8201" width="17.28515625" style="76" customWidth="1"/>
    <col min="8202" max="8202" width="12.85546875" style="76" customWidth="1"/>
    <col min="8203" max="8203" width="13.42578125" style="76" bestFit="1" customWidth="1"/>
    <col min="8204" max="8204" width="10.28515625" style="76" bestFit="1" customWidth="1"/>
    <col min="8205" max="8205" width="15.28515625" style="76" customWidth="1"/>
    <col min="8206" max="8206" width="10.28515625" style="76" bestFit="1" customWidth="1"/>
    <col min="8207" max="8448" width="9.140625" style="76"/>
    <col min="8449" max="8449" width="6.7109375" style="76" customWidth="1"/>
    <col min="8450" max="8450" width="29.140625" style="76" customWidth="1"/>
    <col min="8451" max="8451" width="10.85546875" style="76" customWidth="1"/>
    <col min="8452" max="8452" width="11.7109375" style="76" customWidth="1"/>
    <col min="8453" max="8453" width="11.85546875" style="76" customWidth="1"/>
    <col min="8454" max="8454" width="12.5703125" style="76" customWidth="1"/>
    <col min="8455" max="8455" width="14.140625" style="76" customWidth="1"/>
    <col min="8456" max="8456" width="13.28515625" style="76" customWidth="1"/>
    <col min="8457" max="8457" width="17.28515625" style="76" customWidth="1"/>
    <col min="8458" max="8458" width="12.85546875" style="76" customWidth="1"/>
    <col min="8459" max="8459" width="13.42578125" style="76" bestFit="1" customWidth="1"/>
    <col min="8460" max="8460" width="10.28515625" style="76" bestFit="1" customWidth="1"/>
    <col min="8461" max="8461" width="15.28515625" style="76" customWidth="1"/>
    <col min="8462" max="8462" width="10.28515625" style="76" bestFit="1" customWidth="1"/>
    <col min="8463" max="8704" width="9.140625" style="76"/>
    <col min="8705" max="8705" width="6.7109375" style="76" customWidth="1"/>
    <col min="8706" max="8706" width="29.140625" style="76" customWidth="1"/>
    <col min="8707" max="8707" width="10.85546875" style="76" customWidth="1"/>
    <col min="8708" max="8708" width="11.7109375" style="76" customWidth="1"/>
    <col min="8709" max="8709" width="11.85546875" style="76" customWidth="1"/>
    <col min="8710" max="8710" width="12.5703125" style="76" customWidth="1"/>
    <col min="8711" max="8711" width="14.140625" style="76" customWidth="1"/>
    <col min="8712" max="8712" width="13.28515625" style="76" customWidth="1"/>
    <col min="8713" max="8713" width="17.28515625" style="76" customWidth="1"/>
    <col min="8714" max="8714" width="12.85546875" style="76" customWidth="1"/>
    <col min="8715" max="8715" width="13.42578125" style="76" bestFit="1" customWidth="1"/>
    <col min="8716" max="8716" width="10.28515625" style="76" bestFit="1" customWidth="1"/>
    <col min="8717" max="8717" width="15.28515625" style="76" customWidth="1"/>
    <col min="8718" max="8718" width="10.28515625" style="76" bestFit="1" customWidth="1"/>
    <col min="8719" max="8960" width="9.140625" style="76"/>
    <col min="8961" max="8961" width="6.7109375" style="76" customWidth="1"/>
    <col min="8962" max="8962" width="29.140625" style="76" customWidth="1"/>
    <col min="8963" max="8963" width="10.85546875" style="76" customWidth="1"/>
    <col min="8964" max="8964" width="11.7109375" style="76" customWidth="1"/>
    <col min="8965" max="8965" width="11.85546875" style="76" customWidth="1"/>
    <col min="8966" max="8966" width="12.5703125" style="76" customWidth="1"/>
    <col min="8967" max="8967" width="14.140625" style="76" customWidth="1"/>
    <col min="8968" max="8968" width="13.28515625" style="76" customWidth="1"/>
    <col min="8969" max="8969" width="17.28515625" style="76" customWidth="1"/>
    <col min="8970" max="8970" width="12.85546875" style="76" customWidth="1"/>
    <col min="8971" max="8971" width="13.42578125" style="76" bestFit="1" customWidth="1"/>
    <col min="8972" max="8972" width="10.28515625" style="76" bestFit="1" customWidth="1"/>
    <col min="8973" max="8973" width="15.28515625" style="76" customWidth="1"/>
    <col min="8974" max="8974" width="10.28515625" style="76" bestFit="1" customWidth="1"/>
    <col min="8975" max="9216" width="9.140625" style="76"/>
    <col min="9217" max="9217" width="6.7109375" style="76" customWidth="1"/>
    <col min="9218" max="9218" width="29.140625" style="76" customWidth="1"/>
    <col min="9219" max="9219" width="10.85546875" style="76" customWidth="1"/>
    <col min="9220" max="9220" width="11.7109375" style="76" customWidth="1"/>
    <col min="9221" max="9221" width="11.85546875" style="76" customWidth="1"/>
    <col min="9222" max="9222" width="12.5703125" style="76" customWidth="1"/>
    <col min="9223" max="9223" width="14.140625" style="76" customWidth="1"/>
    <col min="9224" max="9224" width="13.28515625" style="76" customWidth="1"/>
    <col min="9225" max="9225" width="17.28515625" style="76" customWidth="1"/>
    <col min="9226" max="9226" width="12.85546875" style="76" customWidth="1"/>
    <col min="9227" max="9227" width="13.42578125" style="76" bestFit="1" customWidth="1"/>
    <col min="9228" max="9228" width="10.28515625" style="76" bestFit="1" customWidth="1"/>
    <col min="9229" max="9229" width="15.28515625" style="76" customWidth="1"/>
    <col min="9230" max="9230" width="10.28515625" style="76" bestFit="1" customWidth="1"/>
    <col min="9231" max="9472" width="9.140625" style="76"/>
    <col min="9473" max="9473" width="6.7109375" style="76" customWidth="1"/>
    <col min="9474" max="9474" width="29.140625" style="76" customWidth="1"/>
    <col min="9475" max="9475" width="10.85546875" style="76" customWidth="1"/>
    <col min="9476" max="9476" width="11.7109375" style="76" customWidth="1"/>
    <col min="9477" max="9477" width="11.85546875" style="76" customWidth="1"/>
    <col min="9478" max="9478" width="12.5703125" style="76" customWidth="1"/>
    <col min="9479" max="9479" width="14.140625" style="76" customWidth="1"/>
    <col min="9480" max="9480" width="13.28515625" style="76" customWidth="1"/>
    <col min="9481" max="9481" width="17.28515625" style="76" customWidth="1"/>
    <col min="9482" max="9482" width="12.85546875" style="76" customWidth="1"/>
    <col min="9483" max="9483" width="13.42578125" style="76" bestFit="1" customWidth="1"/>
    <col min="9484" max="9484" width="10.28515625" style="76" bestFit="1" customWidth="1"/>
    <col min="9485" max="9485" width="15.28515625" style="76" customWidth="1"/>
    <col min="9486" max="9486" width="10.28515625" style="76" bestFit="1" customWidth="1"/>
    <col min="9487" max="9728" width="9.140625" style="76"/>
    <col min="9729" max="9729" width="6.7109375" style="76" customWidth="1"/>
    <col min="9730" max="9730" width="29.140625" style="76" customWidth="1"/>
    <col min="9731" max="9731" width="10.85546875" style="76" customWidth="1"/>
    <col min="9732" max="9732" width="11.7109375" style="76" customWidth="1"/>
    <col min="9733" max="9733" width="11.85546875" style="76" customWidth="1"/>
    <col min="9734" max="9734" width="12.5703125" style="76" customWidth="1"/>
    <col min="9735" max="9735" width="14.140625" style="76" customWidth="1"/>
    <col min="9736" max="9736" width="13.28515625" style="76" customWidth="1"/>
    <col min="9737" max="9737" width="17.28515625" style="76" customWidth="1"/>
    <col min="9738" max="9738" width="12.85546875" style="76" customWidth="1"/>
    <col min="9739" max="9739" width="13.42578125" style="76" bestFit="1" customWidth="1"/>
    <col min="9740" max="9740" width="10.28515625" style="76" bestFit="1" customWidth="1"/>
    <col min="9741" max="9741" width="15.28515625" style="76" customWidth="1"/>
    <col min="9742" max="9742" width="10.28515625" style="76" bestFit="1" customWidth="1"/>
    <col min="9743" max="9984" width="9.140625" style="76"/>
    <col min="9985" max="9985" width="6.7109375" style="76" customWidth="1"/>
    <col min="9986" max="9986" width="29.140625" style="76" customWidth="1"/>
    <col min="9987" max="9987" width="10.85546875" style="76" customWidth="1"/>
    <col min="9988" max="9988" width="11.7109375" style="76" customWidth="1"/>
    <col min="9989" max="9989" width="11.85546875" style="76" customWidth="1"/>
    <col min="9990" max="9990" width="12.5703125" style="76" customWidth="1"/>
    <col min="9991" max="9991" width="14.140625" style="76" customWidth="1"/>
    <col min="9992" max="9992" width="13.28515625" style="76" customWidth="1"/>
    <col min="9993" max="9993" width="17.28515625" style="76" customWidth="1"/>
    <col min="9994" max="9994" width="12.85546875" style="76" customWidth="1"/>
    <col min="9995" max="9995" width="13.42578125" style="76" bestFit="1" customWidth="1"/>
    <col min="9996" max="9996" width="10.28515625" style="76" bestFit="1" customWidth="1"/>
    <col min="9997" max="9997" width="15.28515625" style="76" customWidth="1"/>
    <col min="9998" max="9998" width="10.28515625" style="76" bestFit="1" customWidth="1"/>
    <col min="9999" max="10240" width="9.140625" style="76"/>
    <col min="10241" max="10241" width="6.7109375" style="76" customWidth="1"/>
    <col min="10242" max="10242" width="29.140625" style="76" customWidth="1"/>
    <col min="10243" max="10243" width="10.85546875" style="76" customWidth="1"/>
    <col min="10244" max="10244" width="11.7109375" style="76" customWidth="1"/>
    <col min="10245" max="10245" width="11.85546875" style="76" customWidth="1"/>
    <col min="10246" max="10246" width="12.5703125" style="76" customWidth="1"/>
    <col min="10247" max="10247" width="14.140625" style="76" customWidth="1"/>
    <col min="10248" max="10248" width="13.28515625" style="76" customWidth="1"/>
    <col min="10249" max="10249" width="17.28515625" style="76" customWidth="1"/>
    <col min="10250" max="10250" width="12.85546875" style="76" customWidth="1"/>
    <col min="10251" max="10251" width="13.42578125" style="76" bestFit="1" customWidth="1"/>
    <col min="10252" max="10252" width="10.28515625" style="76" bestFit="1" customWidth="1"/>
    <col min="10253" max="10253" width="15.28515625" style="76" customWidth="1"/>
    <col min="10254" max="10254" width="10.28515625" style="76" bestFit="1" customWidth="1"/>
    <col min="10255" max="10496" width="9.140625" style="76"/>
    <col min="10497" max="10497" width="6.7109375" style="76" customWidth="1"/>
    <col min="10498" max="10498" width="29.140625" style="76" customWidth="1"/>
    <col min="10499" max="10499" width="10.85546875" style="76" customWidth="1"/>
    <col min="10500" max="10500" width="11.7109375" style="76" customWidth="1"/>
    <col min="10501" max="10501" width="11.85546875" style="76" customWidth="1"/>
    <col min="10502" max="10502" width="12.5703125" style="76" customWidth="1"/>
    <col min="10503" max="10503" width="14.140625" style="76" customWidth="1"/>
    <col min="10504" max="10504" width="13.28515625" style="76" customWidth="1"/>
    <col min="10505" max="10505" width="17.28515625" style="76" customWidth="1"/>
    <col min="10506" max="10506" width="12.85546875" style="76" customWidth="1"/>
    <col min="10507" max="10507" width="13.42578125" style="76" bestFit="1" customWidth="1"/>
    <col min="10508" max="10508" width="10.28515625" style="76" bestFit="1" customWidth="1"/>
    <col min="10509" max="10509" width="15.28515625" style="76" customWidth="1"/>
    <col min="10510" max="10510" width="10.28515625" style="76" bestFit="1" customWidth="1"/>
    <col min="10511" max="10752" width="9.140625" style="76"/>
    <col min="10753" max="10753" width="6.7109375" style="76" customWidth="1"/>
    <col min="10754" max="10754" width="29.140625" style="76" customWidth="1"/>
    <col min="10755" max="10755" width="10.85546875" style="76" customWidth="1"/>
    <col min="10756" max="10756" width="11.7109375" style="76" customWidth="1"/>
    <col min="10757" max="10757" width="11.85546875" style="76" customWidth="1"/>
    <col min="10758" max="10758" width="12.5703125" style="76" customWidth="1"/>
    <col min="10759" max="10759" width="14.140625" style="76" customWidth="1"/>
    <col min="10760" max="10760" width="13.28515625" style="76" customWidth="1"/>
    <col min="10761" max="10761" width="17.28515625" style="76" customWidth="1"/>
    <col min="10762" max="10762" width="12.85546875" style="76" customWidth="1"/>
    <col min="10763" max="10763" width="13.42578125" style="76" bestFit="1" customWidth="1"/>
    <col min="10764" max="10764" width="10.28515625" style="76" bestFit="1" customWidth="1"/>
    <col min="10765" max="10765" width="15.28515625" style="76" customWidth="1"/>
    <col min="10766" max="10766" width="10.28515625" style="76" bestFit="1" customWidth="1"/>
    <col min="10767" max="11008" width="9.140625" style="76"/>
    <col min="11009" max="11009" width="6.7109375" style="76" customWidth="1"/>
    <col min="11010" max="11010" width="29.140625" style="76" customWidth="1"/>
    <col min="11011" max="11011" width="10.85546875" style="76" customWidth="1"/>
    <col min="11012" max="11012" width="11.7109375" style="76" customWidth="1"/>
    <col min="11013" max="11013" width="11.85546875" style="76" customWidth="1"/>
    <col min="11014" max="11014" width="12.5703125" style="76" customWidth="1"/>
    <col min="11015" max="11015" width="14.140625" style="76" customWidth="1"/>
    <col min="11016" max="11016" width="13.28515625" style="76" customWidth="1"/>
    <col min="11017" max="11017" width="17.28515625" style="76" customWidth="1"/>
    <col min="11018" max="11018" width="12.85546875" style="76" customWidth="1"/>
    <col min="11019" max="11019" width="13.42578125" style="76" bestFit="1" customWidth="1"/>
    <col min="11020" max="11020" width="10.28515625" style="76" bestFit="1" customWidth="1"/>
    <col min="11021" max="11021" width="15.28515625" style="76" customWidth="1"/>
    <col min="11022" max="11022" width="10.28515625" style="76" bestFit="1" customWidth="1"/>
    <col min="11023" max="11264" width="9.140625" style="76"/>
    <col min="11265" max="11265" width="6.7109375" style="76" customWidth="1"/>
    <col min="11266" max="11266" width="29.140625" style="76" customWidth="1"/>
    <col min="11267" max="11267" width="10.85546875" style="76" customWidth="1"/>
    <col min="11268" max="11268" width="11.7109375" style="76" customWidth="1"/>
    <col min="11269" max="11269" width="11.85546875" style="76" customWidth="1"/>
    <col min="11270" max="11270" width="12.5703125" style="76" customWidth="1"/>
    <col min="11271" max="11271" width="14.140625" style="76" customWidth="1"/>
    <col min="11272" max="11272" width="13.28515625" style="76" customWidth="1"/>
    <col min="11273" max="11273" width="17.28515625" style="76" customWidth="1"/>
    <col min="11274" max="11274" width="12.85546875" style="76" customWidth="1"/>
    <col min="11275" max="11275" width="13.42578125" style="76" bestFit="1" customWidth="1"/>
    <col min="11276" max="11276" width="10.28515625" style="76" bestFit="1" customWidth="1"/>
    <col min="11277" max="11277" width="15.28515625" style="76" customWidth="1"/>
    <col min="11278" max="11278" width="10.28515625" style="76" bestFit="1" customWidth="1"/>
    <col min="11279" max="11520" width="9.140625" style="76"/>
    <col min="11521" max="11521" width="6.7109375" style="76" customWidth="1"/>
    <col min="11522" max="11522" width="29.140625" style="76" customWidth="1"/>
    <col min="11523" max="11523" width="10.85546875" style="76" customWidth="1"/>
    <col min="11524" max="11524" width="11.7109375" style="76" customWidth="1"/>
    <col min="11525" max="11525" width="11.85546875" style="76" customWidth="1"/>
    <col min="11526" max="11526" width="12.5703125" style="76" customWidth="1"/>
    <col min="11527" max="11527" width="14.140625" style="76" customWidth="1"/>
    <col min="11528" max="11528" width="13.28515625" style="76" customWidth="1"/>
    <col min="11529" max="11529" width="17.28515625" style="76" customWidth="1"/>
    <col min="11530" max="11530" width="12.85546875" style="76" customWidth="1"/>
    <col min="11531" max="11531" width="13.42578125" style="76" bestFit="1" customWidth="1"/>
    <col min="11532" max="11532" width="10.28515625" style="76" bestFit="1" customWidth="1"/>
    <col min="11533" max="11533" width="15.28515625" style="76" customWidth="1"/>
    <col min="11534" max="11534" width="10.28515625" style="76" bestFit="1" customWidth="1"/>
    <col min="11535" max="11776" width="9.140625" style="76"/>
    <col min="11777" max="11777" width="6.7109375" style="76" customWidth="1"/>
    <col min="11778" max="11778" width="29.140625" style="76" customWidth="1"/>
    <col min="11779" max="11779" width="10.85546875" style="76" customWidth="1"/>
    <col min="11780" max="11780" width="11.7109375" style="76" customWidth="1"/>
    <col min="11781" max="11781" width="11.85546875" style="76" customWidth="1"/>
    <col min="11782" max="11782" width="12.5703125" style="76" customWidth="1"/>
    <col min="11783" max="11783" width="14.140625" style="76" customWidth="1"/>
    <col min="11784" max="11784" width="13.28515625" style="76" customWidth="1"/>
    <col min="11785" max="11785" width="17.28515625" style="76" customWidth="1"/>
    <col min="11786" max="11786" width="12.85546875" style="76" customWidth="1"/>
    <col min="11787" max="11787" width="13.42578125" style="76" bestFit="1" customWidth="1"/>
    <col min="11788" max="11788" width="10.28515625" style="76" bestFit="1" customWidth="1"/>
    <col min="11789" max="11789" width="15.28515625" style="76" customWidth="1"/>
    <col min="11790" max="11790" width="10.28515625" style="76" bestFit="1" customWidth="1"/>
    <col min="11791" max="12032" width="9.140625" style="76"/>
    <col min="12033" max="12033" width="6.7109375" style="76" customWidth="1"/>
    <col min="12034" max="12034" width="29.140625" style="76" customWidth="1"/>
    <col min="12035" max="12035" width="10.85546875" style="76" customWidth="1"/>
    <col min="12036" max="12036" width="11.7109375" style="76" customWidth="1"/>
    <col min="12037" max="12037" width="11.85546875" style="76" customWidth="1"/>
    <col min="12038" max="12038" width="12.5703125" style="76" customWidth="1"/>
    <col min="12039" max="12039" width="14.140625" style="76" customWidth="1"/>
    <col min="12040" max="12040" width="13.28515625" style="76" customWidth="1"/>
    <col min="12041" max="12041" width="17.28515625" style="76" customWidth="1"/>
    <col min="12042" max="12042" width="12.85546875" style="76" customWidth="1"/>
    <col min="12043" max="12043" width="13.42578125" style="76" bestFit="1" customWidth="1"/>
    <col min="12044" max="12044" width="10.28515625" style="76" bestFit="1" customWidth="1"/>
    <col min="12045" max="12045" width="15.28515625" style="76" customWidth="1"/>
    <col min="12046" max="12046" width="10.28515625" style="76" bestFit="1" customWidth="1"/>
    <col min="12047" max="12288" width="9.140625" style="76"/>
    <col min="12289" max="12289" width="6.7109375" style="76" customWidth="1"/>
    <col min="12290" max="12290" width="29.140625" style="76" customWidth="1"/>
    <col min="12291" max="12291" width="10.85546875" style="76" customWidth="1"/>
    <col min="12292" max="12292" width="11.7109375" style="76" customWidth="1"/>
    <col min="12293" max="12293" width="11.85546875" style="76" customWidth="1"/>
    <col min="12294" max="12294" width="12.5703125" style="76" customWidth="1"/>
    <col min="12295" max="12295" width="14.140625" style="76" customWidth="1"/>
    <col min="12296" max="12296" width="13.28515625" style="76" customWidth="1"/>
    <col min="12297" max="12297" width="17.28515625" style="76" customWidth="1"/>
    <col min="12298" max="12298" width="12.85546875" style="76" customWidth="1"/>
    <col min="12299" max="12299" width="13.42578125" style="76" bestFit="1" customWidth="1"/>
    <col min="12300" max="12300" width="10.28515625" style="76" bestFit="1" customWidth="1"/>
    <col min="12301" max="12301" width="15.28515625" style="76" customWidth="1"/>
    <col min="12302" max="12302" width="10.28515625" style="76" bestFit="1" customWidth="1"/>
    <col min="12303" max="12544" width="9.140625" style="76"/>
    <col min="12545" max="12545" width="6.7109375" style="76" customWidth="1"/>
    <col min="12546" max="12546" width="29.140625" style="76" customWidth="1"/>
    <col min="12547" max="12547" width="10.85546875" style="76" customWidth="1"/>
    <col min="12548" max="12548" width="11.7109375" style="76" customWidth="1"/>
    <col min="12549" max="12549" width="11.85546875" style="76" customWidth="1"/>
    <col min="12550" max="12550" width="12.5703125" style="76" customWidth="1"/>
    <col min="12551" max="12551" width="14.140625" style="76" customWidth="1"/>
    <col min="12552" max="12552" width="13.28515625" style="76" customWidth="1"/>
    <col min="12553" max="12553" width="17.28515625" style="76" customWidth="1"/>
    <col min="12554" max="12554" width="12.85546875" style="76" customWidth="1"/>
    <col min="12555" max="12555" width="13.42578125" style="76" bestFit="1" customWidth="1"/>
    <col min="12556" max="12556" width="10.28515625" style="76" bestFit="1" customWidth="1"/>
    <col min="12557" max="12557" width="15.28515625" style="76" customWidth="1"/>
    <col min="12558" max="12558" width="10.28515625" style="76" bestFit="1" customWidth="1"/>
    <col min="12559" max="12800" width="9.140625" style="76"/>
    <col min="12801" max="12801" width="6.7109375" style="76" customWidth="1"/>
    <col min="12802" max="12802" width="29.140625" style="76" customWidth="1"/>
    <col min="12803" max="12803" width="10.85546875" style="76" customWidth="1"/>
    <col min="12804" max="12804" width="11.7109375" style="76" customWidth="1"/>
    <col min="12805" max="12805" width="11.85546875" style="76" customWidth="1"/>
    <col min="12806" max="12806" width="12.5703125" style="76" customWidth="1"/>
    <col min="12807" max="12807" width="14.140625" style="76" customWidth="1"/>
    <col min="12808" max="12808" width="13.28515625" style="76" customWidth="1"/>
    <col min="12809" max="12809" width="17.28515625" style="76" customWidth="1"/>
    <col min="12810" max="12810" width="12.85546875" style="76" customWidth="1"/>
    <col min="12811" max="12811" width="13.42578125" style="76" bestFit="1" customWidth="1"/>
    <col min="12812" max="12812" width="10.28515625" style="76" bestFit="1" customWidth="1"/>
    <col min="12813" max="12813" width="15.28515625" style="76" customWidth="1"/>
    <col min="12814" max="12814" width="10.28515625" style="76" bestFit="1" customWidth="1"/>
    <col min="12815" max="13056" width="9.140625" style="76"/>
    <col min="13057" max="13057" width="6.7109375" style="76" customWidth="1"/>
    <col min="13058" max="13058" width="29.140625" style="76" customWidth="1"/>
    <col min="13059" max="13059" width="10.85546875" style="76" customWidth="1"/>
    <col min="13060" max="13060" width="11.7109375" style="76" customWidth="1"/>
    <col min="13061" max="13061" width="11.85546875" style="76" customWidth="1"/>
    <col min="13062" max="13062" width="12.5703125" style="76" customWidth="1"/>
    <col min="13063" max="13063" width="14.140625" style="76" customWidth="1"/>
    <col min="13064" max="13064" width="13.28515625" style="76" customWidth="1"/>
    <col min="13065" max="13065" width="17.28515625" style="76" customWidth="1"/>
    <col min="13066" max="13066" width="12.85546875" style="76" customWidth="1"/>
    <col min="13067" max="13067" width="13.42578125" style="76" bestFit="1" customWidth="1"/>
    <col min="13068" max="13068" width="10.28515625" style="76" bestFit="1" customWidth="1"/>
    <col min="13069" max="13069" width="15.28515625" style="76" customWidth="1"/>
    <col min="13070" max="13070" width="10.28515625" style="76" bestFit="1" customWidth="1"/>
    <col min="13071" max="13312" width="9.140625" style="76"/>
    <col min="13313" max="13313" width="6.7109375" style="76" customWidth="1"/>
    <col min="13314" max="13314" width="29.140625" style="76" customWidth="1"/>
    <col min="13315" max="13315" width="10.85546875" style="76" customWidth="1"/>
    <col min="13316" max="13316" width="11.7109375" style="76" customWidth="1"/>
    <col min="13317" max="13317" width="11.85546875" style="76" customWidth="1"/>
    <col min="13318" max="13318" width="12.5703125" style="76" customWidth="1"/>
    <col min="13319" max="13319" width="14.140625" style="76" customWidth="1"/>
    <col min="13320" max="13320" width="13.28515625" style="76" customWidth="1"/>
    <col min="13321" max="13321" width="17.28515625" style="76" customWidth="1"/>
    <col min="13322" max="13322" width="12.85546875" style="76" customWidth="1"/>
    <col min="13323" max="13323" width="13.42578125" style="76" bestFit="1" customWidth="1"/>
    <col min="13324" max="13324" width="10.28515625" style="76" bestFit="1" customWidth="1"/>
    <col min="13325" max="13325" width="15.28515625" style="76" customWidth="1"/>
    <col min="13326" max="13326" width="10.28515625" style="76" bestFit="1" customWidth="1"/>
    <col min="13327" max="13568" width="9.140625" style="76"/>
    <col min="13569" max="13569" width="6.7109375" style="76" customWidth="1"/>
    <col min="13570" max="13570" width="29.140625" style="76" customWidth="1"/>
    <col min="13571" max="13571" width="10.85546875" style="76" customWidth="1"/>
    <col min="13572" max="13572" width="11.7109375" style="76" customWidth="1"/>
    <col min="13573" max="13573" width="11.85546875" style="76" customWidth="1"/>
    <col min="13574" max="13574" width="12.5703125" style="76" customWidth="1"/>
    <col min="13575" max="13575" width="14.140625" style="76" customWidth="1"/>
    <col min="13576" max="13576" width="13.28515625" style="76" customWidth="1"/>
    <col min="13577" max="13577" width="17.28515625" style="76" customWidth="1"/>
    <col min="13578" max="13578" width="12.85546875" style="76" customWidth="1"/>
    <col min="13579" max="13579" width="13.42578125" style="76" bestFit="1" customWidth="1"/>
    <col min="13580" max="13580" width="10.28515625" style="76" bestFit="1" customWidth="1"/>
    <col min="13581" max="13581" width="15.28515625" style="76" customWidth="1"/>
    <col min="13582" max="13582" width="10.28515625" style="76" bestFit="1" customWidth="1"/>
    <col min="13583" max="13824" width="9.140625" style="76"/>
    <col min="13825" max="13825" width="6.7109375" style="76" customWidth="1"/>
    <col min="13826" max="13826" width="29.140625" style="76" customWidth="1"/>
    <col min="13827" max="13827" width="10.85546875" style="76" customWidth="1"/>
    <col min="13828" max="13828" width="11.7109375" style="76" customWidth="1"/>
    <col min="13829" max="13829" width="11.85546875" style="76" customWidth="1"/>
    <col min="13830" max="13830" width="12.5703125" style="76" customWidth="1"/>
    <col min="13831" max="13831" width="14.140625" style="76" customWidth="1"/>
    <col min="13832" max="13832" width="13.28515625" style="76" customWidth="1"/>
    <col min="13833" max="13833" width="17.28515625" style="76" customWidth="1"/>
    <col min="13834" max="13834" width="12.85546875" style="76" customWidth="1"/>
    <col min="13835" max="13835" width="13.42578125" style="76" bestFit="1" customWidth="1"/>
    <col min="13836" max="13836" width="10.28515625" style="76" bestFit="1" customWidth="1"/>
    <col min="13837" max="13837" width="15.28515625" style="76" customWidth="1"/>
    <col min="13838" max="13838" width="10.28515625" style="76" bestFit="1" customWidth="1"/>
    <col min="13839" max="14080" width="9.140625" style="76"/>
    <col min="14081" max="14081" width="6.7109375" style="76" customWidth="1"/>
    <col min="14082" max="14082" width="29.140625" style="76" customWidth="1"/>
    <col min="14083" max="14083" width="10.85546875" style="76" customWidth="1"/>
    <col min="14084" max="14084" width="11.7109375" style="76" customWidth="1"/>
    <col min="14085" max="14085" width="11.85546875" style="76" customWidth="1"/>
    <col min="14086" max="14086" width="12.5703125" style="76" customWidth="1"/>
    <col min="14087" max="14087" width="14.140625" style="76" customWidth="1"/>
    <col min="14088" max="14088" width="13.28515625" style="76" customWidth="1"/>
    <col min="14089" max="14089" width="17.28515625" style="76" customWidth="1"/>
    <col min="14090" max="14090" width="12.85546875" style="76" customWidth="1"/>
    <col min="14091" max="14091" width="13.42578125" style="76" bestFit="1" customWidth="1"/>
    <col min="14092" max="14092" width="10.28515625" style="76" bestFit="1" customWidth="1"/>
    <col min="14093" max="14093" width="15.28515625" style="76" customWidth="1"/>
    <col min="14094" max="14094" width="10.28515625" style="76" bestFit="1" customWidth="1"/>
    <col min="14095" max="14336" width="9.140625" style="76"/>
    <col min="14337" max="14337" width="6.7109375" style="76" customWidth="1"/>
    <col min="14338" max="14338" width="29.140625" style="76" customWidth="1"/>
    <col min="14339" max="14339" width="10.85546875" style="76" customWidth="1"/>
    <col min="14340" max="14340" width="11.7109375" style="76" customWidth="1"/>
    <col min="14341" max="14341" width="11.85546875" style="76" customWidth="1"/>
    <col min="14342" max="14342" width="12.5703125" style="76" customWidth="1"/>
    <col min="14343" max="14343" width="14.140625" style="76" customWidth="1"/>
    <col min="14344" max="14344" width="13.28515625" style="76" customWidth="1"/>
    <col min="14345" max="14345" width="17.28515625" style="76" customWidth="1"/>
    <col min="14346" max="14346" width="12.85546875" style="76" customWidth="1"/>
    <col min="14347" max="14347" width="13.42578125" style="76" bestFit="1" customWidth="1"/>
    <col min="14348" max="14348" width="10.28515625" style="76" bestFit="1" customWidth="1"/>
    <col min="14349" max="14349" width="15.28515625" style="76" customWidth="1"/>
    <col min="14350" max="14350" width="10.28515625" style="76" bestFit="1" customWidth="1"/>
    <col min="14351" max="14592" width="9.140625" style="76"/>
    <col min="14593" max="14593" width="6.7109375" style="76" customWidth="1"/>
    <col min="14594" max="14594" width="29.140625" style="76" customWidth="1"/>
    <col min="14595" max="14595" width="10.85546875" style="76" customWidth="1"/>
    <col min="14596" max="14596" width="11.7109375" style="76" customWidth="1"/>
    <col min="14597" max="14597" width="11.85546875" style="76" customWidth="1"/>
    <col min="14598" max="14598" width="12.5703125" style="76" customWidth="1"/>
    <col min="14599" max="14599" width="14.140625" style="76" customWidth="1"/>
    <col min="14600" max="14600" width="13.28515625" style="76" customWidth="1"/>
    <col min="14601" max="14601" width="17.28515625" style="76" customWidth="1"/>
    <col min="14602" max="14602" width="12.85546875" style="76" customWidth="1"/>
    <col min="14603" max="14603" width="13.42578125" style="76" bestFit="1" customWidth="1"/>
    <col min="14604" max="14604" width="10.28515625" style="76" bestFit="1" customWidth="1"/>
    <col min="14605" max="14605" width="15.28515625" style="76" customWidth="1"/>
    <col min="14606" max="14606" width="10.28515625" style="76" bestFit="1" customWidth="1"/>
    <col min="14607" max="14848" width="9.140625" style="76"/>
    <col min="14849" max="14849" width="6.7109375" style="76" customWidth="1"/>
    <col min="14850" max="14850" width="29.140625" style="76" customWidth="1"/>
    <col min="14851" max="14851" width="10.85546875" style="76" customWidth="1"/>
    <col min="14852" max="14852" width="11.7109375" style="76" customWidth="1"/>
    <col min="14853" max="14853" width="11.85546875" style="76" customWidth="1"/>
    <col min="14854" max="14854" width="12.5703125" style="76" customWidth="1"/>
    <col min="14855" max="14855" width="14.140625" style="76" customWidth="1"/>
    <col min="14856" max="14856" width="13.28515625" style="76" customWidth="1"/>
    <col min="14857" max="14857" width="17.28515625" style="76" customWidth="1"/>
    <col min="14858" max="14858" width="12.85546875" style="76" customWidth="1"/>
    <col min="14859" max="14859" width="13.42578125" style="76" bestFit="1" customWidth="1"/>
    <col min="14860" max="14860" width="10.28515625" style="76" bestFit="1" customWidth="1"/>
    <col min="14861" max="14861" width="15.28515625" style="76" customWidth="1"/>
    <col min="14862" max="14862" width="10.28515625" style="76" bestFit="1" customWidth="1"/>
    <col min="14863" max="15104" width="9.140625" style="76"/>
    <col min="15105" max="15105" width="6.7109375" style="76" customWidth="1"/>
    <col min="15106" max="15106" width="29.140625" style="76" customWidth="1"/>
    <col min="15107" max="15107" width="10.85546875" style="76" customWidth="1"/>
    <col min="15108" max="15108" width="11.7109375" style="76" customWidth="1"/>
    <col min="15109" max="15109" width="11.85546875" style="76" customWidth="1"/>
    <col min="15110" max="15110" width="12.5703125" style="76" customWidth="1"/>
    <col min="15111" max="15111" width="14.140625" style="76" customWidth="1"/>
    <col min="15112" max="15112" width="13.28515625" style="76" customWidth="1"/>
    <col min="15113" max="15113" width="17.28515625" style="76" customWidth="1"/>
    <col min="15114" max="15114" width="12.85546875" style="76" customWidth="1"/>
    <col min="15115" max="15115" width="13.42578125" style="76" bestFit="1" customWidth="1"/>
    <col min="15116" max="15116" width="10.28515625" style="76" bestFit="1" customWidth="1"/>
    <col min="15117" max="15117" width="15.28515625" style="76" customWidth="1"/>
    <col min="15118" max="15118" width="10.28515625" style="76" bestFit="1" customWidth="1"/>
    <col min="15119" max="15360" width="9.140625" style="76"/>
    <col min="15361" max="15361" width="6.7109375" style="76" customWidth="1"/>
    <col min="15362" max="15362" width="29.140625" style="76" customWidth="1"/>
    <col min="15363" max="15363" width="10.85546875" style="76" customWidth="1"/>
    <col min="15364" max="15364" width="11.7109375" style="76" customWidth="1"/>
    <col min="15365" max="15365" width="11.85546875" style="76" customWidth="1"/>
    <col min="15366" max="15366" width="12.5703125" style="76" customWidth="1"/>
    <col min="15367" max="15367" width="14.140625" style="76" customWidth="1"/>
    <col min="15368" max="15368" width="13.28515625" style="76" customWidth="1"/>
    <col min="15369" max="15369" width="17.28515625" style="76" customWidth="1"/>
    <col min="15370" max="15370" width="12.85546875" style="76" customWidth="1"/>
    <col min="15371" max="15371" width="13.42578125" style="76" bestFit="1" customWidth="1"/>
    <col min="15372" max="15372" width="10.28515625" style="76" bestFit="1" customWidth="1"/>
    <col min="15373" max="15373" width="15.28515625" style="76" customWidth="1"/>
    <col min="15374" max="15374" width="10.28515625" style="76" bestFit="1" customWidth="1"/>
    <col min="15375" max="15616" width="9.140625" style="76"/>
    <col min="15617" max="15617" width="6.7109375" style="76" customWidth="1"/>
    <col min="15618" max="15618" width="29.140625" style="76" customWidth="1"/>
    <col min="15619" max="15619" width="10.85546875" style="76" customWidth="1"/>
    <col min="15620" max="15620" width="11.7109375" style="76" customWidth="1"/>
    <col min="15621" max="15621" width="11.85546875" style="76" customWidth="1"/>
    <col min="15622" max="15622" width="12.5703125" style="76" customWidth="1"/>
    <col min="15623" max="15623" width="14.140625" style="76" customWidth="1"/>
    <col min="15624" max="15624" width="13.28515625" style="76" customWidth="1"/>
    <col min="15625" max="15625" width="17.28515625" style="76" customWidth="1"/>
    <col min="15626" max="15626" width="12.85546875" style="76" customWidth="1"/>
    <col min="15627" max="15627" width="13.42578125" style="76" bestFit="1" customWidth="1"/>
    <col min="15628" max="15628" width="10.28515625" style="76" bestFit="1" customWidth="1"/>
    <col min="15629" max="15629" width="15.28515625" style="76" customWidth="1"/>
    <col min="15630" max="15630" width="10.28515625" style="76" bestFit="1" customWidth="1"/>
    <col min="15631" max="15872" width="9.140625" style="76"/>
    <col min="15873" max="15873" width="6.7109375" style="76" customWidth="1"/>
    <col min="15874" max="15874" width="29.140625" style="76" customWidth="1"/>
    <col min="15875" max="15875" width="10.85546875" style="76" customWidth="1"/>
    <col min="15876" max="15876" width="11.7109375" style="76" customWidth="1"/>
    <col min="15877" max="15877" width="11.85546875" style="76" customWidth="1"/>
    <col min="15878" max="15878" width="12.5703125" style="76" customWidth="1"/>
    <col min="15879" max="15879" width="14.140625" style="76" customWidth="1"/>
    <col min="15880" max="15880" width="13.28515625" style="76" customWidth="1"/>
    <col min="15881" max="15881" width="17.28515625" style="76" customWidth="1"/>
    <col min="15882" max="15882" width="12.85546875" style="76" customWidth="1"/>
    <col min="15883" max="15883" width="13.42578125" style="76" bestFit="1" customWidth="1"/>
    <col min="15884" max="15884" width="10.28515625" style="76" bestFit="1" customWidth="1"/>
    <col min="15885" max="15885" width="15.28515625" style="76" customWidth="1"/>
    <col min="15886" max="15886" width="10.28515625" style="76" bestFit="1" customWidth="1"/>
    <col min="15887" max="16128" width="9.140625" style="76"/>
    <col min="16129" max="16129" width="6.7109375" style="76" customWidth="1"/>
    <col min="16130" max="16130" width="29.140625" style="76" customWidth="1"/>
    <col min="16131" max="16131" width="10.85546875" style="76" customWidth="1"/>
    <col min="16132" max="16132" width="11.7109375" style="76" customWidth="1"/>
    <col min="16133" max="16133" width="11.85546875" style="76" customWidth="1"/>
    <col min="16134" max="16134" width="12.5703125" style="76" customWidth="1"/>
    <col min="16135" max="16135" width="14.140625" style="76" customWidth="1"/>
    <col min="16136" max="16136" width="13.28515625" style="76" customWidth="1"/>
    <col min="16137" max="16137" width="17.28515625" style="76" customWidth="1"/>
    <col min="16138" max="16138" width="12.85546875" style="76" customWidth="1"/>
    <col min="16139" max="16139" width="13.42578125" style="76" bestFit="1" customWidth="1"/>
    <col min="16140" max="16140" width="10.28515625" style="76" bestFit="1" customWidth="1"/>
    <col min="16141" max="16141" width="15.28515625" style="76" customWidth="1"/>
    <col min="16142" max="16142" width="10.28515625" style="76" bestFit="1" customWidth="1"/>
    <col min="16143" max="16384" width="9.140625" style="76"/>
  </cols>
  <sheetData>
    <row r="1" spans="1:22" ht="26.25" customHeight="1" x14ac:dyDescent="0.2">
      <c r="C1" s="528" t="s">
        <v>260</v>
      </c>
      <c r="D1" s="528"/>
      <c r="E1" s="528"/>
      <c r="F1" s="528"/>
      <c r="G1" s="528"/>
      <c r="H1" s="528"/>
      <c r="I1" s="528"/>
      <c r="J1" s="77"/>
      <c r="K1" s="77"/>
      <c r="L1" s="77"/>
      <c r="M1" s="77"/>
      <c r="N1" s="77"/>
      <c r="O1" s="77"/>
      <c r="P1" s="77"/>
      <c r="Q1" s="77"/>
      <c r="R1" s="77"/>
      <c r="S1" s="77"/>
      <c r="T1" s="77"/>
      <c r="U1" s="77"/>
      <c r="V1" s="77"/>
    </row>
    <row r="2" spans="1:22" ht="26.25" customHeight="1" x14ac:dyDescent="0.2">
      <c r="C2" s="78"/>
      <c r="D2" s="78"/>
      <c r="E2" s="78"/>
      <c r="F2" s="78"/>
      <c r="G2" s="78"/>
      <c r="H2" s="78"/>
      <c r="I2" s="78"/>
      <c r="J2" s="77"/>
      <c r="K2" s="77"/>
      <c r="L2" s="77"/>
      <c r="M2" s="77"/>
      <c r="N2" s="77"/>
      <c r="O2" s="77"/>
      <c r="P2" s="77"/>
      <c r="Q2" s="77"/>
      <c r="R2" s="77"/>
      <c r="S2" s="77"/>
      <c r="T2" s="77"/>
      <c r="U2" s="77"/>
      <c r="V2" s="77"/>
    </row>
    <row r="3" spans="1:22" ht="26.25" hidden="1" customHeight="1" x14ac:dyDescent="0.2">
      <c r="B3" s="76" t="s">
        <v>356</v>
      </c>
      <c r="C3" s="78"/>
      <c r="D3" s="78"/>
      <c r="E3" s="78"/>
      <c r="F3" s="78"/>
      <c r="G3" s="78"/>
      <c r="H3" s="78"/>
      <c r="I3" s="79"/>
      <c r="J3" s="77"/>
      <c r="K3" s="77"/>
      <c r="L3" s="77"/>
      <c r="M3" s="77"/>
      <c r="N3" s="77"/>
      <c r="O3" s="77"/>
      <c r="P3" s="77"/>
      <c r="Q3" s="77"/>
      <c r="R3" s="77"/>
      <c r="S3" s="77"/>
      <c r="T3" s="77"/>
      <c r="U3" s="77"/>
      <c r="V3" s="77"/>
    </row>
    <row r="4" spans="1:22" ht="26.25" hidden="1" customHeight="1" x14ac:dyDescent="0.2">
      <c r="B4" s="529" t="s">
        <v>357</v>
      </c>
      <c r="C4" s="529"/>
      <c r="D4" s="529"/>
      <c r="E4" s="529"/>
      <c r="F4" s="529"/>
      <c r="G4" s="529"/>
      <c r="H4" s="529"/>
      <c r="I4" s="529"/>
    </row>
    <row r="5" spans="1:22" hidden="1" x14ac:dyDescent="0.2"/>
    <row r="6" spans="1:22" ht="57" hidden="1" customHeight="1" x14ac:dyDescent="0.2">
      <c r="A6" s="80" t="s">
        <v>261</v>
      </c>
      <c r="B6" s="530" t="s">
        <v>262</v>
      </c>
      <c r="C6" s="530"/>
      <c r="D6" s="530"/>
      <c r="E6" s="530"/>
      <c r="F6" s="530"/>
      <c r="G6" s="81" t="s">
        <v>263</v>
      </c>
      <c r="H6" s="81" t="s">
        <v>264</v>
      </c>
      <c r="I6" s="81" t="s">
        <v>265</v>
      </c>
    </row>
    <row r="7" spans="1:22" ht="15" hidden="1" customHeight="1" x14ac:dyDescent="0.2">
      <c r="A7" s="317">
        <v>1</v>
      </c>
      <c r="B7" s="530">
        <v>2</v>
      </c>
      <c r="C7" s="530"/>
      <c r="D7" s="530"/>
      <c r="E7" s="530"/>
      <c r="F7" s="530"/>
      <c r="G7" s="317">
        <v>4</v>
      </c>
      <c r="H7" s="317">
        <v>5</v>
      </c>
      <c r="I7" s="317">
        <v>6</v>
      </c>
    </row>
    <row r="8" spans="1:22" hidden="1" x14ac:dyDescent="0.2">
      <c r="A8" s="83"/>
      <c r="B8" s="530"/>
      <c r="C8" s="530"/>
      <c r="D8" s="530"/>
      <c r="E8" s="530"/>
      <c r="F8" s="530"/>
      <c r="G8" s="83"/>
      <c r="H8" s="83"/>
      <c r="I8" s="84" t="e">
        <f>#REF!*G8*H8</f>
        <v>#REF!</v>
      </c>
    </row>
    <row r="9" spans="1:22" hidden="1" x14ac:dyDescent="0.2">
      <c r="A9" s="83"/>
      <c r="B9" s="530"/>
      <c r="C9" s="530"/>
      <c r="D9" s="530"/>
      <c r="E9" s="530"/>
      <c r="F9" s="530"/>
      <c r="G9" s="83"/>
      <c r="H9" s="83"/>
      <c r="I9" s="84" t="e">
        <f>#REF!*G9*H9</f>
        <v>#REF!</v>
      </c>
    </row>
    <row r="10" spans="1:22" hidden="1" x14ac:dyDescent="0.2">
      <c r="A10" s="83"/>
      <c r="B10" s="530"/>
      <c r="C10" s="530"/>
      <c r="D10" s="530"/>
      <c r="E10" s="530"/>
      <c r="F10" s="530"/>
      <c r="G10" s="83"/>
      <c r="H10" s="83"/>
      <c r="I10" s="84" t="e">
        <f>#REF!*G10*H10</f>
        <v>#REF!</v>
      </c>
    </row>
    <row r="11" spans="1:22" hidden="1" x14ac:dyDescent="0.2">
      <c r="A11" s="83"/>
      <c r="B11" s="530"/>
      <c r="C11" s="530"/>
      <c r="D11" s="530"/>
      <c r="E11" s="530"/>
      <c r="F11" s="530"/>
      <c r="G11" s="83"/>
      <c r="H11" s="83"/>
      <c r="I11" s="84" t="e">
        <f>#REF!*G11*H11</f>
        <v>#REF!</v>
      </c>
    </row>
    <row r="12" spans="1:22" hidden="1" x14ac:dyDescent="0.2">
      <c r="A12" s="83"/>
      <c r="B12" s="530"/>
      <c r="C12" s="530"/>
      <c r="D12" s="530"/>
      <c r="E12" s="530"/>
      <c r="F12" s="530"/>
      <c r="G12" s="83"/>
      <c r="H12" s="83"/>
      <c r="I12" s="84" t="e">
        <f>#REF!*G12*H12</f>
        <v>#REF!</v>
      </c>
    </row>
    <row r="13" spans="1:22" hidden="1" x14ac:dyDescent="0.2">
      <c r="A13" s="83"/>
      <c r="B13" s="530"/>
      <c r="C13" s="530"/>
      <c r="D13" s="530"/>
      <c r="E13" s="530"/>
      <c r="F13" s="530"/>
      <c r="G13" s="83"/>
      <c r="H13" s="83"/>
      <c r="I13" s="84" t="e">
        <f>#REF!*G13*H13</f>
        <v>#REF!</v>
      </c>
    </row>
    <row r="14" spans="1:22" hidden="1" x14ac:dyDescent="0.2">
      <c r="A14" s="83"/>
      <c r="B14" s="530"/>
      <c r="C14" s="530"/>
      <c r="D14" s="530"/>
      <c r="E14" s="530"/>
      <c r="F14" s="530"/>
      <c r="G14" s="83"/>
      <c r="H14" s="83"/>
      <c r="I14" s="84" t="e">
        <f>#REF!*G14*H14</f>
        <v>#REF!</v>
      </c>
    </row>
    <row r="15" spans="1:22" hidden="1" x14ac:dyDescent="0.2">
      <c r="A15" s="83"/>
      <c r="B15" s="530"/>
      <c r="C15" s="530"/>
      <c r="D15" s="530"/>
      <c r="E15" s="530"/>
      <c r="F15" s="530"/>
      <c r="G15" s="83"/>
      <c r="H15" s="83"/>
      <c r="I15" s="84" t="e">
        <f>#REF!*G15*H15</f>
        <v>#REF!</v>
      </c>
    </row>
    <row r="16" spans="1:22" hidden="1" x14ac:dyDescent="0.2">
      <c r="A16" s="452" t="s">
        <v>259</v>
      </c>
      <c r="B16" s="453"/>
      <c r="C16" s="453"/>
      <c r="D16" s="454"/>
      <c r="E16" s="530"/>
      <c r="F16" s="530"/>
      <c r="G16" s="317" t="s">
        <v>34</v>
      </c>
      <c r="H16" s="317" t="s">
        <v>34</v>
      </c>
      <c r="I16" s="83"/>
    </row>
    <row r="17" spans="1:9" hidden="1" x14ac:dyDescent="0.2"/>
    <row r="18" spans="1:9" hidden="1" x14ac:dyDescent="0.2">
      <c r="B18" s="76" t="s">
        <v>266</v>
      </c>
    </row>
    <row r="19" spans="1:9" hidden="1" x14ac:dyDescent="0.2"/>
    <row r="20" spans="1:9" hidden="1" x14ac:dyDescent="0.2">
      <c r="C20" s="76" t="s">
        <v>267</v>
      </c>
    </row>
    <row r="21" spans="1:9" hidden="1" x14ac:dyDescent="0.2"/>
    <row r="22" spans="1:9" ht="33.75" hidden="1" x14ac:dyDescent="0.2">
      <c r="A22" s="80" t="s">
        <v>261</v>
      </c>
      <c r="B22" s="530" t="s">
        <v>262</v>
      </c>
      <c r="C22" s="530"/>
      <c r="D22" s="530"/>
      <c r="E22" s="530"/>
      <c r="F22" s="530"/>
      <c r="G22" s="81" t="s">
        <v>268</v>
      </c>
      <c r="H22" s="81" t="s">
        <v>269</v>
      </c>
      <c r="I22" s="81" t="s">
        <v>265</v>
      </c>
    </row>
    <row r="23" spans="1:9" hidden="1" x14ac:dyDescent="0.2">
      <c r="A23" s="317">
        <v>1</v>
      </c>
      <c r="B23" s="530">
        <v>2</v>
      </c>
      <c r="C23" s="530"/>
      <c r="D23" s="530"/>
      <c r="E23" s="530"/>
      <c r="F23" s="530"/>
      <c r="G23" s="317">
        <v>4</v>
      </c>
      <c r="H23" s="317">
        <v>5</v>
      </c>
      <c r="I23" s="317">
        <v>6</v>
      </c>
    </row>
    <row r="24" spans="1:9" hidden="1" x14ac:dyDescent="0.2">
      <c r="A24" s="83"/>
      <c r="B24" s="530"/>
      <c r="C24" s="530"/>
      <c r="D24" s="530"/>
      <c r="E24" s="530"/>
      <c r="F24" s="530"/>
      <c r="G24" s="83"/>
      <c r="H24" s="83"/>
      <c r="I24" s="84" t="e">
        <f>#REF!*G24*H24</f>
        <v>#REF!</v>
      </c>
    </row>
    <row r="25" spans="1:9" hidden="1" x14ac:dyDescent="0.2">
      <c r="A25" s="83"/>
      <c r="B25" s="530"/>
      <c r="C25" s="530"/>
      <c r="D25" s="530"/>
      <c r="E25" s="530"/>
      <c r="F25" s="530"/>
      <c r="G25" s="83"/>
      <c r="H25" s="83"/>
      <c r="I25" s="84" t="e">
        <f>#REF!*G25*H25</f>
        <v>#REF!</v>
      </c>
    </row>
    <row r="26" spans="1:9" hidden="1" x14ac:dyDescent="0.2">
      <c r="A26" s="83"/>
      <c r="B26" s="530"/>
      <c r="C26" s="530"/>
      <c r="D26" s="530"/>
      <c r="E26" s="530"/>
      <c r="F26" s="530"/>
      <c r="G26" s="83"/>
      <c r="H26" s="83"/>
      <c r="I26" s="84" t="e">
        <f>#REF!*G26*H26</f>
        <v>#REF!</v>
      </c>
    </row>
    <row r="27" spans="1:9" hidden="1" x14ac:dyDescent="0.2">
      <c r="A27" s="83"/>
      <c r="B27" s="530"/>
      <c r="C27" s="530"/>
      <c r="D27" s="530"/>
      <c r="E27" s="530"/>
      <c r="F27" s="530"/>
      <c r="G27" s="83"/>
      <c r="H27" s="83"/>
      <c r="I27" s="84" t="e">
        <f>#REF!*G27*H27</f>
        <v>#REF!</v>
      </c>
    </row>
    <row r="28" spans="1:9" hidden="1" x14ac:dyDescent="0.2">
      <c r="A28" s="83"/>
      <c r="B28" s="530"/>
      <c r="C28" s="530"/>
      <c r="D28" s="530"/>
      <c r="E28" s="530"/>
      <c r="F28" s="530"/>
      <c r="G28" s="83"/>
      <c r="H28" s="83"/>
      <c r="I28" s="84" t="e">
        <f>#REF!*G28*H28</f>
        <v>#REF!</v>
      </c>
    </row>
    <row r="29" spans="1:9" hidden="1" x14ac:dyDescent="0.2">
      <c r="A29" s="83"/>
      <c r="B29" s="530"/>
      <c r="C29" s="530"/>
      <c r="D29" s="530"/>
      <c r="E29" s="530"/>
      <c r="F29" s="530"/>
      <c r="G29" s="83"/>
      <c r="H29" s="83"/>
      <c r="I29" s="84" t="e">
        <f>#REF!*G29*H29</f>
        <v>#REF!</v>
      </c>
    </row>
    <row r="30" spans="1:9" hidden="1" x14ac:dyDescent="0.2">
      <c r="A30" s="83"/>
      <c r="B30" s="530"/>
      <c r="C30" s="530"/>
      <c r="D30" s="530"/>
      <c r="E30" s="530"/>
      <c r="F30" s="530"/>
      <c r="G30" s="83"/>
      <c r="H30" s="83"/>
      <c r="I30" s="84" t="e">
        <f>#REF!*G30*H30</f>
        <v>#REF!</v>
      </c>
    </row>
    <row r="31" spans="1:9" hidden="1" x14ac:dyDescent="0.2">
      <c r="A31" s="83"/>
      <c r="B31" s="530"/>
      <c r="C31" s="530"/>
      <c r="D31" s="530"/>
      <c r="E31" s="530"/>
      <c r="F31" s="530"/>
      <c r="G31" s="83"/>
      <c r="H31" s="83"/>
      <c r="I31" s="84" t="e">
        <f>#REF!*G31*H31</f>
        <v>#REF!</v>
      </c>
    </row>
    <row r="32" spans="1:9" hidden="1" x14ac:dyDescent="0.2">
      <c r="A32" s="452" t="s">
        <v>259</v>
      </c>
      <c r="B32" s="453"/>
      <c r="C32" s="453"/>
      <c r="D32" s="454"/>
      <c r="E32" s="530"/>
      <c r="F32" s="530"/>
      <c r="G32" s="317" t="s">
        <v>34</v>
      </c>
      <c r="H32" s="317" t="s">
        <v>34</v>
      </c>
      <c r="I32" s="83"/>
    </row>
    <row r="33" spans="1:12" hidden="1" x14ac:dyDescent="0.2"/>
    <row r="34" spans="1:12" hidden="1" x14ac:dyDescent="0.2">
      <c r="B34" s="76" t="s">
        <v>266</v>
      </c>
    </row>
    <row r="36" spans="1:12" hidden="1" x14ac:dyDescent="0.2">
      <c r="C36" s="76" t="s">
        <v>358</v>
      </c>
    </row>
    <row r="37" spans="1:12" hidden="1" x14ac:dyDescent="0.2">
      <c r="C37" s="76" t="s">
        <v>359</v>
      </c>
    </row>
    <row r="38" spans="1:12" hidden="1" x14ac:dyDescent="0.2">
      <c r="C38" s="76" t="s">
        <v>360</v>
      </c>
    </row>
    <row r="40" spans="1:12" ht="78.599999999999994" customHeight="1" x14ac:dyDescent="0.2">
      <c r="A40" s="81" t="s">
        <v>261</v>
      </c>
      <c r="B40" s="530" t="s">
        <v>270</v>
      </c>
      <c r="C40" s="530"/>
      <c r="D40" s="530"/>
      <c r="E40" s="530"/>
      <c r="F40" s="530"/>
      <c r="G40" s="530"/>
      <c r="H40" s="81" t="s">
        <v>272</v>
      </c>
      <c r="I40" s="81" t="s">
        <v>271</v>
      </c>
      <c r="K40" s="85">
        <f>'Роспись 2024-2026'!R23-'Роспись 2024-2026'!R21-'Роспись 2024-2026'!R22-'Роспись 2024-2026'!R20</f>
        <v>20153697</v>
      </c>
      <c r="L40" s="76" t="s">
        <v>497</v>
      </c>
    </row>
    <row r="41" spans="1:12" x14ac:dyDescent="0.2">
      <c r="A41" s="317">
        <v>1</v>
      </c>
      <c r="B41" s="532">
        <v>2</v>
      </c>
      <c r="C41" s="532"/>
      <c r="D41" s="532"/>
      <c r="E41" s="532"/>
      <c r="F41" s="532"/>
      <c r="G41" s="532"/>
      <c r="H41" s="317">
        <v>3</v>
      </c>
      <c r="I41" s="317">
        <v>4</v>
      </c>
    </row>
    <row r="42" spans="1:12" x14ac:dyDescent="0.2">
      <c r="A42" s="317">
        <v>1</v>
      </c>
      <c r="B42" s="533" t="s">
        <v>273</v>
      </c>
      <c r="C42" s="533"/>
      <c r="D42" s="533"/>
      <c r="E42" s="533"/>
      <c r="F42" s="533"/>
      <c r="G42" s="533"/>
      <c r="H42" s="317" t="s">
        <v>34</v>
      </c>
      <c r="I42" s="86">
        <f>J42/1.302</f>
        <v>11802397.849462366</v>
      </c>
      <c r="J42" s="87">
        <f>'Роспись 2024-2026'!R15+'Роспись 2024-2026'!R16+'Роспись 2024-2026'!R17+'Роспись 2024-2026'!R6</f>
        <v>15366722</v>
      </c>
      <c r="K42" s="76" t="s">
        <v>498</v>
      </c>
    </row>
    <row r="43" spans="1:12" ht="25.9" customHeight="1" x14ac:dyDescent="0.2">
      <c r="A43" s="317" t="s">
        <v>274</v>
      </c>
      <c r="B43" s="534" t="s">
        <v>275</v>
      </c>
      <c r="C43" s="534"/>
      <c r="D43" s="534"/>
      <c r="E43" s="534"/>
      <c r="F43" s="534"/>
      <c r="G43" s="534"/>
      <c r="H43" s="317"/>
      <c r="I43" s="88">
        <f>I42*22%</f>
        <v>2596527.5268817204</v>
      </c>
      <c r="J43" s="154">
        <f>J42-I42</f>
        <v>3564324.1505376343</v>
      </c>
    </row>
    <row r="44" spans="1:12" x14ac:dyDescent="0.2">
      <c r="A44" s="317" t="s">
        <v>276</v>
      </c>
      <c r="B44" s="533" t="s">
        <v>277</v>
      </c>
      <c r="C44" s="533"/>
      <c r="D44" s="533"/>
      <c r="E44" s="533"/>
      <c r="F44" s="533"/>
      <c r="G44" s="533"/>
      <c r="H44" s="317"/>
      <c r="I44" s="88"/>
    </row>
    <row r="45" spans="1:12" ht="24" customHeight="1" x14ac:dyDescent="0.2">
      <c r="A45" s="317" t="s">
        <v>278</v>
      </c>
      <c r="B45" s="534" t="s">
        <v>279</v>
      </c>
      <c r="C45" s="534"/>
      <c r="D45" s="534"/>
      <c r="E45" s="534"/>
      <c r="F45" s="534"/>
      <c r="G45" s="534"/>
      <c r="H45" s="317"/>
      <c r="I45" s="88"/>
    </row>
    <row r="46" spans="1:12" x14ac:dyDescent="0.2">
      <c r="A46" s="317">
        <v>2</v>
      </c>
      <c r="B46" s="533" t="s">
        <v>280</v>
      </c>
      <c r="C46" s="533"/>
      <c r="D46" s="533"/>
      <c r="E46" s="533"/>
      <c r="F46" s="533"/>
      <c r="G46" s="533"/>
      <c r="H46" s="317" t="s">
        <v>34</v>
      </c>
      <c r="I46" s="88"/>
    </row>
    <row r="47" spans="1:12" ht="34.9" customHeight="1" x14ac:dyDescent="0.2">
      <c r="A47" s="317" t="s">
        <v>281</v>
      </c>
      <c r="B47" s="534" t="s">
        <v>282</v>
      </c>
      <c r="C47" s="534"/>
      <c r="D47" s="534"/>
      <c r="E47" s="534"/>
      <c r="F47" s="534"/>
      <c r="G47" s="534"/>
      <c r="H47" s="317"/>
      <c r="I47" s="88">
        <f>I42*2.9%</f>
        <v>342269.53763440857</v>
      </c>
    </row>
    <row r="48" spans="1:12" x14ac:dyDescent="0.2">
      <c r="A48" s="317" t="s">
        <v>283</v>
      </c>
      <c r="B48" s="533" t="s">
        <v>284</v>
      </c>
      <c r="C48" s="533"/>
      <c r="D48" s="533"/>
      <c r="E48" s="533"/>
      <c r="F48" s="533"/>
      <c r="G48" s="533"/>
      <c r="H48" s="317"/>
      <c r="I48" s="88"/>
    </row>
    <row r="49" spans="1:10" ht="27" customHeight="1" x14ac:dyDescent="0.2">
      <c r="A49" s="89" t="s">
        <v>285</v>
      </c>
      <c r="B49" s="534" t="s">
        <v>286</v>
      </c>
      <c r="C49" s="534"/>
      <c r="D49" s="534"/>
      <c r="E49" s="534"/>
      <c r="F49" s="534"/>
      <c r="G49" s="534"/>
      <c r="H49" s="317"/>
      <c r="I49" s="88">
        <f>I42*0.2%</f>
        <v>23604.795698924732</v>
      </c>
    </row>
    <row r="50" spans="1:10" ht="22.9" customHeight="1" x14ac:dyDescent="0.2">
      <c r="A50" s="317" t="s">
        <v>287</v>
      </c>
      <c r="B50" s="534" t="s">
        <v>288</v>
      </c>
      <c r="C50" s="534"/>
      <c r="D50" s="534"/>
      <c r="E50" s="534"/>
      <c r="F50" s="534"/>
      <c r="G50" s="534"/>
      <c r="H50" s="317"/>
      <c r="I50" s="88"/>
    </row>
    <row r="51" spans="1:10" ht="25.15" customHeight="1" x14ac:dyDescent="0.2">
      <c r="A51" s="317" t="s">
        <v>289</v>
      </c>
      <c r="B51" s="534" t="s">
        <v>290</v>
      </c>
      <c r="C51" s="534"/>
      <c r="D51" s="534"/>
      <c r="E51" s="534"/>
      <c r="F51" s="534"/>
      <c r="G51" s="534"/>
      <c r="H51" s="317"/>
      <c r="I51" s="88"/>
    </row>
    <row r="52" spans="1:10" ht="24.6" customHeight="1" x14ac:dyDescent="0.2">
      <c r="A52" s="317">
        <v>3</v>
      </c>
      <c r="B52" s="534" t="s">
        <v>291</v>
      </c>
      <c r="C52" s="534"/>
      <c r="D52" s="534"/>
      <c r="E52" s="534"/>
      <c r="F52" s="534"/>
      <c r="G52" s="534"/>
      <c r="H52" s="317"/>
      <c r="I52" s="88">
        <f>I42*5.1%</f>
        <v>601922.29032258061</v>
      </c>
    </row>
    <row r="53" spans="1:10" x14ac:dyDescent="0.2">
      <c r="A53" s="317"/>
      <c r="B53" s="535" t="s">
        <v>259</v>
      </c>
      <c r="C53" s="535"/>
      <c r="D53" s="535"/>
      <c r="E53" s="535"/>
      <c r="F53" s="535"/>
      <c r="G53" s="535"/>
      <c r="H53" s="90" t="s">
        <v>34</v>
      </c>
      <c r="I53" s="91">
        <f>SUM(I43:I52)</f>
        <v>3564324.1505376343</v>
      </c>
      <c r="J53" s="92"/>
    </row>
    <row r="54" spans="1:10" x14ac:dyDescent="0.2">
      <c r="B54" s="515"/>
      <c r="C54" s="515"/>
      <c r="D54" s="515"/>
      <c r="E54" s="515"/>
      <c r="F54" s="515"/>
      <c r="G54" s="515"/>
    </row>
    <row r="55" spans="1:10" s="93" customFormat="1" ht="10.5" x14ac:dyDescent="0.15">
      <c r="B55" s="93" t="s">
        <v>292</v>
      </c>
    </row>
    <row r="57" spans="1:10" x14ac:dyDescent="0.2">
      <c r="A57" s="76" t="s">
        <v>293</v>
      </c>
    </row>
    <row r="58" spans="1:10" x14ac:dyDescent="0.2">
      <c r="A58" s="76" t="s">
        <v>294</v>
      </c>
    </row>
    <row r="60" spans="1:10" ht="37.9" customHeight="1" x14ac:dyDescent="0.2">
      <c r="A60" s="94" t="s">
        <v>261</v>
      </c>
      <c r="B60" s="530" t="s">
        <v>19</v>
      </c>
      <c r="C60" s="530"/>
      <c r="D60" s="530"/>
      <c r="E60" s="316"/>
      <c r="F60" s="536" t="s">
        <v>295</v>
      </c>
      <c r="G60" s="536"/>
      <c r="H60" s="536" t="s">
        <v>296</v>
      </c>
      <c r="I60" s="536"/>
    </row>
    <row r="61" spans="1:10" x14ac:dyDescent="0.2">
      <c r="A61" s="83">
        <v>1</v>
      </c>
      <c r="B61" s="530">
        <v>2</v>
      </c>
      <c r="C61" s="530"/>
      <c r="D61" s="530"/>
      <c r="E61" s="316"/>
      <c r="F61" s="536">
        <v>4</v>
      </c>
      <c r="G61" s="536"/>
      <c r="H61" s="536">
        <v>5</v>
      </c>
      <c r="I61" s="536"/>
    </row>
    <row r="62" spans="1:10" ht="30" customHeight="1" x14ac:dyDescent="0.2">
      <c r="A62" s="83"/>
      <c r="B62" s="537" t="s">
        <v>406</v>
      </c>
      <c r="C62" s="537"/>
      <c r="D62" s="537"/>
      <c r="E62" s="316"/>
      <c r="F62" s="536"/>
      <c r="G62" s="536"/>
      <c r="H62" s="538"/>
      <c r="I62" s="538"/>
    </row>
    <row r="63" spans="1:10" ht="30" hidden="1" customHeight="1" x14ac:dyDescent="0.2">
      <c r="A63" s="83"/>
      <c r="B63" s="537"/>
      <c r="C63" s="537"/>
      <c r="D63" s="537"/>
      <c r="E63" s="316"/>
      <c r="F63" s="536"/>
      <c r="G63" s="536"/>
      <c r="H63" s="538"/>
      <c r="I63" s="538"/>
    </row>
    <row r="64" spans="1:10" ht="30" hidden="1" customHeight="1" x14ac:dyDescent="0.2">
      <c r="A64" s="83"/>
      <c r="B64" s="537"/>
      <c r="C64" s="537"/>
      <c r="D64" s="537"/>
      <c r="E64" s="316"/>
      <c r="F64" s="536"/>
      <c r="G64" s="536"/>
      <c r="H64" s="538"/>
      <c r="I64" s="538"/>
    </row>
    <row r="65" spans="1:10" ht="30" hidden="1" customHeight="1" x14ac:dyDescent="0.2">
      <c r="A65" s="83"/>
      <c r="B65" s="537"/>
      <c r="C65" s="537"/>
      <c r="D65" s="537"/>
      <c r="E65" s="316"/>
      <c r="F65" s="536"/>
      <c r="G65" s="536"/>
      <c r="H65" s="538"/>
      <c r="I65" s="538"/>
    </row>
    <row r="66" spans="1:10" ht="30" hidden="1" customHeight="1" x14ac:dyDescent="0.2">
      <c r="A66" s="83"/>
      <c r="B66" s="537"/>
      <c r="C66" s="537"/>
      <c r="D66" s="537"/>
      <c r="E66" s="316"/>
      <c r="F66" s="536"/>
      <c r="G66" s="536"/>
      <c r="H66" s="538"/>
      <c r="I66" s="538"/>
    </row>
    <row r="67" spans="1:10" ht="30" hidden="1" customHeight="1" x14ac:dyDescent="0.2">
      <c r="A67" s="83"/>
      <c r="B67" s="537"/>
      <c r="C67" s="537"/>
      <c r="D67" s="537"/>
      <c r="E67" s="316"/>
      <c r="F67" s="536"/>
      <c r="G67" s="536"/>
      <c r="H67" s="538"/>
      <c r="I67" s="538"/>
    </row>
    <row r="68" spans="1:10" ht="30" customHeight="1" x14ac:dyDescent="0.2">
      <c r="A68" s="83"/>
      <c r="B68" s="530" t="s">
        <v>259</v>
      </c>
      <c r="C68" s="530"/>
      <c r="D68" s="530"/>
      <c r="E68" s="316"/>
      <c r="F68" s="536" t="s">
        <v>34</v>
      </c>
      <c r="G68" s="536"/>
      <c r="H68" s="538">
        <f>SUM(H62:I67)</f>
        <v>0</v>
      </c>
      <c r="I68" s="538"/>
    </row>
    <row r="70" spans="1:10" s="93" customFormat="1" ht="10.5" x14ac:dyDescent="0.15">
      <c r="B70" s="93" t="s">
        <v>266</v>
      </c>
      <c r="I70" s="96"/>
    </row>
    <row r="71" spans="1:10" x14ac:dyDescent="0.2">
      <c r="I71" s="92"/>
    </row>
    <row r="72" spans="1:10" s="93" customFormat="1" ht="10.5" x14ac:dyDescent="0.15">
      <c r="B72" s="93" t="s">
        <v>361</v>
      </c>
    </row>
    <row r="73" spans="1:10" x14ac:dyDescent="0.2">
      <c r="J73" s="92"/>
    </row>
    <row r="74" spans="1:10" x14ac:dyDescent="0.2">
      <c r="A74" s="76" t="s">
        <v>297</v>
      </c>
      <c r="J74" s="92"/>
    </row>
    <row r="75" spans="1:10" x14ac:dyDescent="0.2">
      <c r="A75" s="76" t="s">
        <v>294</v>
      </c>
    </row>
    <row r="77" spans="1:10" s="100" customFormat="1" ht="52.9" customHeight="1" x14ac:dyDescent="0.2">
      <c r="A77" s="97" t="s">
        <v>261</v>
      </c>
      <c r="B77" s="545" t="s">
        <v>262</v>
      </c>
      <c r="C77" s="545"/>
      <c r="D77" s="545"/>
      <c r="E77" s="321"/>
      <c r="F77" s="321" t="s">
        <v>298</v>
      </c>
      <c r="G77" s="545" t="s">
        <v>362</v>
      </c>
      <c r="H77" s="546"/>
      <c r="I77" s="99"/>
    </row>
    <row r="78" spans="1:10" s="104" customFormat="1" ht="8.4499999999999993" customHeight="1" x14ac:dyDescent="0.2">
      <c r="A78" s="101">
        <v>1</v>
      </c>
      <c r="B78" s="545">
        <v>2</v>
      </c>
      <c r="C78" s="545"/>
      <c r="D78" s="545"/>
      <c r="E78" s="321"/>
      <c r="F78" s="322">
        <v>4</v>
      </c>
      <c r="G78" s="547">
        <v>5</v>
      </c>
      <c r="H78" s="548"/>
      <c r="I78" s="103"/>
    </row>
    <row r="79" spans="1:10" s="100" customFormat="1" x14ac:dyDescent="0.2">
      <c r="A79" s="101">
        <v>1</v>
      </c>
      <c r="B79" s="539" t="s">
        <v>299</v>
      </c>
      <c r="C79" s="539"/>
      <c r="D79" s="539"/>
      <c r="E79" s="334">
        <f>'Роспись 2024-2026'!R10/1.1%</f>
        <v>0</v>
      </c>
      <c r="F79" s="319">
        <v>1.1000000000000001</v>
      </c>
      <c r="G79" s="540">
        <f>E79*F79/100</f>
        <v>0</v>
      </c>
      <c r="H79" s="541"/>
      <c r="I79" s="108"/>
    </row>
    <row r="80" spans="1:10" s="100" customFormat="1" x14ac:dyDescent="0.2">
      <c r="A80" s="101">
        <f>A79+1</f>
        <v>2</v>
      </c>
      <c r="B80" s="539" t="s">
        <v>301</v>
      </c>
      <c r="C80" s="539"/>
      <c r="D80" s="539"/>
      <c r="E80" s="334">
        <f>'Роспись 2024-2026'!R11/1.5%</f>
        <v>18800000</v>
      </c>
      <c r="F80" s="319">
        <v>1.5</v>
      </c>
      <c r="G80" s="540">
        <f>E80*F80/100</f>
        <v>282000</v>
      </c>
      <c r="H80" s="541"/>
      <c r="I80" s="108"/>
    </row>
    <row r="81" spans="1:9" s="100" customFormat="1" x14ac:dyDescent="0.2">
      <c r="A81" s="101">
        <f>A80+1</f>
        <v>3</v>
      </c>
      <c r="B81" s="539"/>
      <c r="C81" s="539"/>
      <c r="D81" s="539"/>
      <c r="E81" s="334"/>
      <c r="F81" s="319"/>
      <c r="G81" s="540"/>
      <c r="H81" s="541"/>
      <c r="I81" s="108"/>
    </row>
    <row r="82" spans="1:9" s="100" customFormat="1" x14ac:dyDescent="0.2">
      <c r="A82" s="105"/>
      <c r="B82" s="542" t="s">
        <v>259</v>
      </c>
      <c r="C82" s="542"/>
      <c r="D82" s="542"/>
      <c r="E82" s="109"/>
      <c r="F82" s="320" t="s">
        <v>34</v>
      </c>
      <c r="G82" s="543">
        <f>G79+G80</f>
        <v>282000</v>
      </c>
      <c r="H82" s="544"/>
      <c r="I82" s="108"/>
    </row>
    <row r="83" spans="1:9" s="100" customFormat="1" x14ac:dyDescent="0.2"/>
    <row r="84" spans="1:9" s="111" customFormat="1" ht="10.5" x14ac:dyDescent="0.15">
      <c r="B84" s="111" t="s">
        <v>266</v>
      </c>
      <c r="H84" s="112"/>
    </row>
    <row r="86" spans="1:9" s="93" customFormat="1" ht="10.5" hidden="1" x14ac:dyDescent="0.15">
      <c r="B86" s="93" t="s">
        <v>302</v>
      </c>
    </row>
    <row r="87" spans="1:9" hidden="1" x14ac:dyDescent="0.2"/>
    <row r="88" spans="1:9" hidden="1" x14ac:dyDescent="0.2">
      <c r="A88" s="76" t="s">
        <v>297</v>
      </c>
    </row>
    <row r="89" spans="1:9" hidden="1" x14ac:dyDescent="0.2">
      <c r="A89" s="76" t="s">
        <v>294</v>
      </c>
    </row>
    <row r="90" spans="1:9" hidden="1" x14ac:dyDescent="0.2"/>
    <row r="91" spans="1:9" ht="24.6" hidden="1" customHeight="1" x14ac:dyDescent="0.2">
      <c r="A91" s="94" t="s">
        <v>261</v>
      </c>
      <c r="B91" s="530" t="s">
        <v>19</v>
      </c>
      <c r="C91" s="530"/>
      <c r="D91" s="530"/>
      <c r="E91" s="316"/>
      <c r="F91" s="530" t="s">
        <v>295</v>
      </c>
      <c r="G91" s="530"/>
      <c r="H91" s="530" t="s">
        <v>303</v>
      </c>
      <c r="I91" s="530"/>
    </row>
    <row r="92" spans="1:9" hidden="1" x14ac:dyDescent="0.2">
      <c r="A92" s="83">
        <v>1</v>
      </c>
      <c r="B92" s="530">
        <v>2</v>
      </c>
      <c r="C92" s="530"/>
      <c r="D92" s="530"/>
      <c r="E92" s="316"/>
      <c r="F92" s="536">
        <v>4</v>
      </c>
      <c r="G92" s="536"/>
      <c r="H92" s="536">
        <v>5</v>
      </c>
      <c r="I92" s="536"/>
    </row>
    <row r="93" spans="1:9" hidden="1" x14ac:dyDescent="0.2">
      <c r="A93" s="83"/>
      <c r="B93" s="537"/>
      <c r="C93" s="537"/>
      <c r="D93" s="537"/>
      <c r="E93" s="316"/>
      <c r="F93" s="536"/>
      <c r="G93" s="536"/>
      <c r="H93" s="549" t="e">
        <f>#REF!+F93</f>
        <v>#REF!</v>
      </c>
      <c r="I93" s="549"/>
    </row>
    <row r="94" spans="1:9" hidden="1" x14ac:dyDescent="0.2">
      <c r="A94" s="83"/>
      <c r="B94" s="537"/>
      <c r="C94" s="537"/>
      <c r="D94" s="537"/>
      <c r="E94" s="316"/>
      <c r="F94" s="536"/>
      <c r="G94" s="536"/>
      <c r="H94" s="549" t="e">
        <f>#REF!+F94</f>
        <v>#REF!</v>
      </c>
      <c r="I94" s="549"/>
    </row>
    <row r="95" spans="1:9" hidden="1" x14ac:dyDescent="0.2">
      <c r="A95" s="83"/>
      <c r="B95" s="537"/>
      <c r="C95" s="537"/>
      <c r="D95" s="537"/>
      <c r="E95" s="316"/>
      <c r="F95" s="536"/>
      <c r="G95" s="536"/>
      <c r="H95" s="549" t="e">
        <f>#REF!+F95</f>
        <v>#REF!</v>
      </c>
      <c r="I95" s="549"/>
    </row>
    <row r="96" spans="1:9" hidden="1" x14ac:dyDescent="0.2">
      <c r="A96" s="83"/>
      <c r="B96" s="537"/>
      <c r="C96" s="537"/>
      <c r="D96" s="537"/>
      <c r="E96" s="316"/>
      <c r="F96" s="536"/>
      <c r="G96" s="536"/>
      <c r="H96" s="549" t="e">
        <f>#REF!+F96</f>
        <v>#REF!</v>
      </c>
      <c r="I96" s="549"/>
    </row>
    <row r="97" spans="1:9" hidden="1" x14ac:dyDescent="0.2">
      <c r="A97" s="83"/>
      <c r="B97" s="537"/>
      <c r="C97" s="537"/>
      <c r="D97" s="537"/>
      <c r="E97" s="316"/>
      <c r="F97" s="536"/>
      <c r="G97" s="536"/>
      <c r="H97" s="549" t="e">
        <f>#REF!+F97</f>
        <v>#REF!</v>
      </c>
      <c r="I97" s="549"/>
    </row>
    <row r="98" spans="1:9" hidden="1" x14ac:dyDescent="0.2">
      <c r="A98" s="83"/>
      <c r="B98" s="537"/>
      <c r="C98" s="537"/>
      <c r="D98" s="537"/>
      <c r="E98" s="316"/>
      <c r="F98" s="536"/>
      <c r="G98" s="536"/>
      <c r="H98" s="549" t="e">
        <f>#REF!+F98</f>
        <v>#REF!</v>
      </c>
      <c r="I98" s="549"/>
    </row>
    <row r="99" spans="1:9" hidden="1" x14ac:dyDescent="0.2">
      <c r="A99" s="83"/>
      <c r="B99" s="530" t="s">
        <v>259</v>
      </c>
      <c r="C99" s="530"/>
      <c r="D99" s="530"/>
      <c r="E99" s="316"/>
      <c r="F99" s="536" t="s">
        <v>34</v>
      </c>
      <c r="G99" s="536"/>
      <c r="H99" s="549" t="e">
        <f>SUM(H93:I98)</f>
        <v>#REF!</v>
      </c>
      <c r="I99" s="536"/>
    </row>
    <row r="101" spans="1:9" s="93" customFormat="1" ht="10.5" hidden="1" x14ac:dyDescent="0.15">
      <c r="B101" s="93" t="s">
        <v>304</v>
      </c>
    </row>
    <row r="102" spans="1:9" hidden="1" x14ac:dyDescent="0.2"/>
    <row r="103" spans="1:9" hidden="1" x14ac:dyDescent="0.2">
      <c r="A103" s="76" t="s">
        <v>297</v>
      </c>
    </row>
    <row r="104" spans="1:9" hidden="1" x14ac:dyDescent="0.2">
      <c r="A104" s="76" t="s">
        <v>294</v>
      </c>
    </row>
    <row r="105" spans="1:9" hidden="1" x14ac:dyDescent="0.2"/>
    <row r="106" spans="1:9" ht="23.45" hidden="1" customHeight="1" x14ac:dyDescent="0.2">
      <c r="A106" s="94" t="s">
        <v>261</v>
      </c>
      <c r="B106" s="530" t="s">
        <v>19</v>
      </c>
      <c r="C106" s="530"/>
      <c r="D106" s="530"/>
      <c r="E106" s="316"/>
      <c r="F106" s="530" t="s">
        <v>295</v>
      </c>
      <c r="G106" s="530"/>
      <c r="H106" s="530" t="s">
        <v>303</v>
      </c>
      <c r="I106" s="530"/>
    </row>
    <row r="107" spans="1:9" hidden="1" x14ac:dyDescent="0.2">
      <c r="A107" s="83">
        <v>1</v>
      </c>
      <c r="B107" s="530">
        <v>2</v>
      </c>
      <c r="C107" s="530"/>
      <c r="D107" s="530"/>
      <c r="E107" s="316"/>
      <c r="F107" s="536">
        <v>4</v>
      </c>
      <c r="G107" s="536"/>
      <c r="H107" s="536">
        <v>5</v>
      </c>
      <c r="I107" s="536"/>
    </row>
    <row r="108" spans="1:9" hidden="1" x14ac:dyDescent="0.2">
      <c r="A108" s="83"/>
      <c r="B108" s="537"/>
      <c r="C108" s="537"/>
      <c r="D108" s="537"/>
      <c r="E108" s="316"/>
      <c r="F108" s="536"/>
      <c r="G108" s="536"/>
      <c r="H108" s="549" t="e">
        <f>#REF!+F108</f>
        <v>#REF!</v>
      </c>
      <c r="I108" s="549"/>
    </row>
    <row r="109" spans="1:9" hidden="1" x14ac:dyDescent="0.2">
      <c r="A109" s="83"/>
      <c r="B109" s="537"/>
      <c r="C109" s="537"/>
      <c r="D109" s="537"/>
      <c r="E109" s="316"/>
      <c r="F109" s="536"/>
      <c r="G109" s="536"/>
      <c r="H109" s="549" t="e">
        <f>#REF!+F109</f>
        <v>#REF!</v>
      </c>
      <c r="I109" s="549"/>
    </row>
    <row r="110" spans="1:9" hidden="1" x14ac:dyDescent="0.2">
      <c r="A110" s="83"/>
      <c r="B110" s="537"/>
      <c r="C110" s="537"/>
      <c r="D110" s="537"/>
      <c r="E110" s="316"/>
      <c r="F110" s="536"/>
      <c r="G110" s="536"/>
      <c r="H110" s="549" t="e">
        <f>#REF!+F110</f>
        <v>#REF!</v>
      </c>
      <c r="I110" s="549"/>
    </row>
    <row r="111" spans="1:9" hidden="1" x14ac:dyDescent="0.2">
      <c r="A111" s="83"/>
      <c r="B111" s="537"/>
      <c r="C111" s="537"/>
      <c r="D111" s="537"/>
      <c r="E111" s="316"/>
      <c r="F111" s="536"/>
      <c r="G111" s="536"/>
      <c r="H111" s="549" t="e">
        <f>#REF!+F111</f>
        <v>#REF!</v>
      </c>
      <c r="I111" s="549"/>
    </row>
    <row r="112" spans="1:9" hidden="1" x14ac:dyDescent="0.2">
      <c r="A112" s="83"/>
      <c r="B112" s="537"/>
      <c r="C112" s="537"/>
      <c r="D112" s="537"/>
      <c r="E112" s="316"/>
      <c r="F112" s="536"/>
      <c r="G112" s="536"/>
      <c r="H112" s="549" t="e">
        <f>#REF!+F112</f>
        <v>#REF!</v>
      </c>
      <c r="I112" s="549"/>
    </row>
    <row r="113" spans="1:10" hidden="1" x14ac:dyDescent="0.2">
      <c r="A113" s="83"/>
      <c r="B113" s="537"/>
      <c r="C113" s="537"/>
      <c r="D113" s="537"/>
      <c r="E113" s="316"/>
      <c r="F113" s="536"/>
      <c r="G113" s="536"/>
      <c r="H113" s="549" t="e">
        <f>#REF!+F113</f>
        <v>#REF!</v>
      </c>
      <c r="I113" s="549"/>
    </row>
    <row r="114" spans="1:10" hidden="1" x14ac:dyDescent="0.2">
      <c r="A114" s="83"/>
      <c r="B114" s="530" t="s">
        <v>259</v>
      </c>
      <c r="C114" s="530"/>
      <c r="D114" s="530"/>
      <c r="E114" s="316"/>
      <c r="F114" s="536" t="s">
        <v>34</v>
      </c>
      <c r="G114" s="536"/>
      <c r="H114" s="549" t="e">
        <f>SUM(H108:I113)</f>
        <v>#REF!</v>
      </c>
      <c r="I114" s="536"/>
    </row>
    <row r="115" spans="1:10" hidden="1" x14ac:dyDescent="0.2"/>
    <row r="117" spans="1:10" s="93" customFormat="1" ht="10.5" x14ac:dyDescent="0.15">
      <c r="B117" s="93" t="s">
        <v>363</v>
      </c>
    </row>
    <row r="119" spans="1:10" x14ac:dyDescent="0.2">
      <c r="A119" s="76" t="s">
        <v>297</v>
      </c>
    </row>
    <row r="120" spans="1:10" x14ac:dyDescent="0.2">
      <c r="A120" s="76" t="s">
        <v>294</v>
      </c>
    </row>
    <row r="122" spans="1:10" x14ac:dyDescent="0.2">
      <c r="C122" s="113" t="s">
        <v>364</v>
      </c>
      <c r="D122" s="114"/>
      <c r="E122" s="114"/>
      <c r="F122" s="114"/>
      <c r="G122" s="114"/>
    </row>
    <row r="124" spans="1:10" ht="27" customHeight="1" x14ac:dyDescent="0.2">
      <c r="A124" s="321" t="s">
        <v>261</v>
      </c>
      <c r="B124" s="545" t="s">
        <v>262</v>
      </c>
      <c r="C124" s="545"/>
      <c r="D124" s="321" t="s">
        <v>305</v>
      </c>
      <c r="E124" s="322" t="s">
        <v>306</v>
      </c>
      <c r="F124" s="547" t="s">
        <v>365</v>
      </c>
      <c r="G124" s="547"/>
      <c r="H124" s="546" t="s">
        <v>307</v>
      </c>
      <c r="I124" s="550"/>
      <c r="J124" s="83" t="s">
        <v>308</v>
      </c>
    </row>
    <row r="125" spans="1:10" x14ac:dyDescent="0.2">
      <c r="A125" s="115">
        <v>1</v>
      </c>
      <c r="B125" s="551">
        <v>2</v>
      </c>
      <c r="C125" s="551"/>
      <c r="D125" s="323">
        <v>3</v>
      </c>
      <c r="E125" s="115">
        <v>4</v>
      </c>
      <c r="F125" s="552">
        <v>5</v>
      </c>
      <c r="G125" s="552"/>
      <c r="H125" s="553">
        <v>6</v>
      </c>
      <c r="I125" s="554"/>
      <c r="J125" s="317">
        <v>7</v>
      </c>
    </row>
    <row r="126" spans="1:10" x14ac:dyDescent="0.2">
      <c r="A126" s="101">
        <v>1</v>
      </c>
      <c r="B126" s="537" t="s">
        <v>366</v>
      </c>
      <c r="C126" s="537"/>
      <c r="D126" s="117">
        <v>1</v>
      </c>
      <c r="E126" s="118">
        <v>1</v>
      </c>
      <c r="F126" s="555">
        <f>H126/E126/D126</f>
        <v>0</v>
      </c>
      <c r="G126" s="555"/>
      <c r="H126" s="556">
        <v>0</v>
      </c>
      <c r="I126" s="557"/>
      <c r="J126" s="325">
        <v>0</v>
      </c>
    </row>
    <row r="127" spans="1:10" x14ac:dyDescent="0.2">
      <c r="A127" s="101">
        <f>A126+1</f>
        <v>2</v>
      </c>
      <c r="B127" s="537" t="s">
        <v>309</v>
      </c>
      <c r="C127" s="537"/>
      <c r="D127" s="117">
        <v>1</v>
      </c>
      <c r="E127" s="118">
        <v>12</v>
      </c>
      <c r="F127" s="555">
        <f>H127/E127/D127</f>
        <v>2250</v>
      </c>
      <c r="G127" s="555"/>
      <c r="H127" s="559">
        <v>27000</v>
      </c>
      <c r="I127" s="560"/>
      <c r="J127" s="325">
        <v>0</v>
      </c>
    </row>
    <row r="128" spans="1:10" x14ac:dyDescent="0.2">
      <c r="A128" s="101">
        <f>A127+1</f>
        <v>3</v>
      </c>
      <c r="B128" s="537" t="s">
        <v>310</v>
      </c>
      <c r="C128" s="537"/>
      <c r="D128" s="117">
        <v>1</v>
      </c>
      <c r="E128" s="118">
        <v>12</v>
      </c>
      <c r="F128" s="555">
        <f>H128/E128/D128</f>
        <v>0</v>
      </c>
      <c r="G128" s="555"/>
      <c r="H128" s="556">
        <v>0</v>
      </c>
      <c r="I128" s="557"/>
      <c r="J128" s="325"/>
    </row>
    <row r="129" spans="1:10" x14ac:dyDescent="0.2">
      <c r="A129" s="101"/>
      <c r="B129" s="530" t="s">
        <v>259</v>
      </c>
      <c r="C129" s="530"/>
      <c r="D129" s="325" t="s">
        <v>34</v>
      </c>
      <c r="E129" s="120" t="s">
        <v>34</v>
      </c>
      <c r="F129" s="555" t="s">
        <v>34</v>
      </c>
      <c r="G129" s="555"/>
      <c r="H129" s="558">
        <f>SUM(H126:I128)</f>
        <v>27000</v>
      </c>
      <c r="I129" s="558"/>
      <c r="J129" s="325">
        <f>J128</f>
        <v>0</v>
      </c>
    </row>
    <row r="131" spans="1:10" hidden="1" x14ac:dyDescent="0.2">
      <c r="A131" s="93"/>
      <c r="C131" s="93" t="s">
        <v>367</v>
      </c>
      <c r="D131" s="93"/>
      <c r="E131" s="93"/>
      <c r="F131" s="93"/>
      <c r="G131" s="93"/>
      <c r="H131" s="93"/>
      <c r="I131" s="93"/>
    </row>
    <row r="132" spans="1:10" hidden="1" x14ac:dyDescent="0.2"/>
    <row r="133" spans="1:10" hidden="1" x14ac:dyDescent="0.2"/>
    <row r="134" spans="1:10" ht="24.6" hidden="1" customHeight="1" x14ac:dyDescent="0.2">
      <c r="A134" s="94" t="s">
        <v>261</v>
      </c>
      <c r="B134" s="530" t="s">
        <v>262</v>
      </c>
      <c r="C134" s="530"/>
      <c r="D134" s="530"/>
      <c r="E134" s="316"/>
      <c r="F134" s="530" t="s">
        <v>311</v>
      </c>
      <c r="G134" s="530"/>
      <c r="H134" s="530" t="s">
        <v>312</v>
      </c>
      <c r="I134" s="530"/>
    </row>
    <row r="135" spans="1:10" hidden="1" x14ac:dyDescent="0.2">
      <c r="A135" s="83">
        <v>1</v>
      </c>
      <c r="B135" s="530">
        <v>2</v>
      </c>
      <c r="C135" s="530"/>
      <c r="D135" s="530"/>
      <c r="E135" s="316"/>
      <c r="F135" s="536">
        <v>4</v>
      </c>
      <c r="G135" s="536"/>
      <c r="H135" s="536">
        <v>5</v>
      </c>
      <c r="I135" s="536"/>
    </row>
    <row r="136" spans="1:10" hidden="1" x14ac:dyDescent="0.2">
      <c r="A136" s="83"/>
      <c r="B136" s="537"/>
      <c r="C136" s="537"/>
      <c r="D136" s="537"/>
      <c r="E136" s="316"/>
      <c r="F136" s="536"/>
      <c r="G136" s="536"/>
      <c r="H136" s="549" t="e">
        <f>#REF!*F136</f>
        <v>#REF!</v>
      </c>
      <c r="I136" s="549"/>
    </row>
    <row r="137" spans="1:10" hidden="1" x14ac:dyDescent="0.2">
      <c r="A137" s="83"/>
      <c r="B137" s="537"/>
      <c r="C137" s="537"/>
      <c r="D137" s="537"/>
      <c r="E137" s="316"/>
      <c r="F137" s="536"/>
      <c r="G137" s="536"/>
      <c r="H137" s="549" t="e">
        <f>#REF!*F137</f>
        <v>#REF!</v>
      </c>
      <c r="I137" s="549"/>
    </row>
    <row r="138" spans="1:10" hidden="1" x14ac:dyDescent="0.2">
      <c r="A138" s="83"/>
      <c r="B138" s="537"/>
      <c r="C138" s="537"/>
      <c r="D138" s="537"/>
      <c r="E138" s="316"/>
      <c r="F138" s="536"/>
      <c r="G138" s="536"/>
      <c r="H138" s="549" t="e">
        <f>#REF!*F138</f>
        <v>#REF!</v>
      </c>
      <c r="I138" s="549"/>
    </row>
    <row r="139" spans="1:10" hidden="1" x14ac:dyDescent="0.2">
      <c r="A139" s="83"/>
      <c r="B139" s="537"/>
      <c r="C139" s="537"/>
      <c r="D139" s="537"/>
      <c r="E139" s="316"/>
      <c r="F139" s="536"/>
      <c r="G139" s="536"/>
      <c r="H139" s="549" t="e">
        <f>#REF!*F139</f>
        <v>#REF!</v>
      </c>
      <c r="I139" s="549"/>
    </row>
    <row r="140" spans="1:10" hidden="1" x14ac:dyDescent="0.2">
      <c r="A140" s="83"/>
      <c r="B140" s="537"/>
      <c r="C140" s="537"/>
      <c r="D140" s="537"/>
      <c r="E140" s="316"/>
      <c r="F140" s="536"/>
      <c r="G140" s="536"/>
      <c r="H140" s="549" t="e">
        <f>#REF!*F140</f>
        <v>#REF!</v>
      </c>
      <c r="I140" s="549"/>
    </row>
    <row r="141" spans="1:10" hidden="1" x14ac:dyDescent="0.2">
      <c r="A141" s="83"/>
      <c r="B141" s="537"/>
      <c r="C141" s="537"/>
      <c r="D141" s="537"/>
      <c r="E141" s="316"/>
      <c r="F141" s="536"/>
      <c r="G141" s="536"/>
      <c r="H141" s="549" t="e">
        <f>#REF!*F141</f>
        <v>#REF!</v>
      </c>
      <c r="I141" s="549"/>
    </row>
    <row r="142" spans="1:10" hidden="1" x14ac:dyDescent="0.2">
      <c r="A142" s="83"/>
      <c r="B142" s="530" t="s">
        <v>259</v>
      </c>
      <c r="C142" s="530"/>
      <c r="D142" s="530"/>
      <c r="E142" s="316"/>
      <c r="F142" s="536" t="s">
        <v>34</v>
      </c>
      <c r="G142" s="536"/>
      <c r="H142" s="549" t="e">
        <f>SUM(H136:I141)</f>
        <v>#REF!</v>
      </c>
      <c r="I142" s="536"/>
    </row>
    <row r="145" spans="1:12" x14ac:dyDescent="0.2">
      <c r="A145" s="114"/>
      <c r="B145" s="114"/>
      <c r="C145" s="114" t="s">
        <v>368</v>
      </c>
      <c r="D145" s="114"/>
      <c r="E145" s="114"/>
      <c r="F145" s="114"/>
      <c r="G145" s="114"/>
      <c r="H145" s="114"/>
      <c r="I145" s="114"/>
      <c r="J145" s="114"/>
      <c r="K145" s="114"/>
      <c r="L145" s="114"/>
    </row>
    <row r="146" spans="1:12" x14ac:dyDescent="0.2">
      <c r="A146" s="114"/>
      <c r="B146" s="114"/>
      <c r="C146" s="114"/>
      <c r="D146" s="114"/>
      <c r="E146" s="114"/>
      <c r="F146" s="114"/>
      <c r="G146" s="114"/>
      <c r="H146" s="114"/>
      <c r="I146" s="114" t="s">
        <v>448</v>
      </c>
      <c r="J146" s="114"/>
      <c r="K146" s="114"/>
      <c r="L146" s="114"/>
    </row>
    <row r="147" spans="1:12" ht="34.9" customHeight="1" x14ac:dyDescent="0.2">
      <c r="A147" s="326" t="s">
        <v>261</v>
      </c>
      <c r="B147" s="561" t="s">
        <v>19</v>
      </c>
      <c r="C147" s="561"/>
      <c r="D147" s="326" t="s">
        <v>313</v>
      </c>
      <c r="E147" s="327" t="s">
        <v>314</v>
      </c>
      <c r="F147" s="562" t="s">
        <v>315</v>
      </c>
      <c r="G147" s="562"/>
      <c r="H147" s="561" t="s">
        <v>316</v>
      </c>
      <c r="I147" s="561"/>
      <c r="J147" s="272" t="s">
        <v>308</v>
      </c>
      <c r="K147" s="114"/>
      <c r="L147" s="114"/>
    </row>
    <row r="148" spans="1:12" ht="9.6" customHeight="1" x14ac:dyDescent="0.2">
      <c r="A148" s="272">
        <v>1</v>
      </c>
      <c r="B148" s="561">
        <v>2</v>
      </c>
      <c r="C148" s="561"/>
      <c r="D148" s="326">
        <v>3</v>
      </c>
      <c r="E148" s="272">
        <v>4</v>
      </c>
      <c r="F148" s="562">
        <v>5</v>
      </c>
      <c r="G148" s="562"/>
      <c r="H148" s="561">
        <v>6</v>
      </c>
      <c r="I148" s="561"/>
      <c r="J148" s="272">
        <v>7</v>
      </c>
      <c r="K148" s="114"/>
      <c r="L148" s="114"/>
    </row>
    <row r="149" spans="1:12" ht="12" x14ac:dyDescent="0.2">
      <c r="A149" s="272">
        <v>1</v>
      </c>
      <c r="B149" s="563" t="s">
        <v>319</v>
      </c>
      <c r="C149" s="563"/>
      <c r="D149" s="273">
        <f>H149/E149</f>
        <v>273.68460710441332</v>
      </c>
      <c r="E149" s="274">
        <v>27.87</v>
      </c>
      <c r="F149" s="564">
        <v>1</v>
      </c>
      <c r="G149" s="564"/>
      <c r="H149" s="565">
        <v>7627.59</v>
      </c>
      <c r="I149" s="565"/>
      <c r="J149" s="273"/>
      <c r="K149" s="275">
        <f>H149+H150+H151</f>
        <v>12526.529999999999</v>
      </c>
      <c r="L149" s="114" t="s">
        <v>503</v>
      </c>
    </row>
    <row r="150" spans="1:12" ht="12" x14ac:dyDescent="0.2">
      <c r="A150" s="272">
        <f>A149+1</f>
        <v>2</v>
      </c>
      <c r="B150" s="563" t="s">
        <v>320</v>
      </c>
      <c r="C150" s="563"/>
      <c r="D150" s="273">
        <f>H150/E150</f>
        <v>0</v>
      </c>
      <c r="E150" s="274">
        <v>35.799999999999997</v>
      </c>
      <c r="F150" s="564">
        <v>1</v>
      </c>
      <c r="G150" s="564"/>
      <c r="H150" s="565"/>
      <c r="I150" s="565"/>
      <c r="J150" s="273"/>
      <c r="K150" s="114"/>
      <c r="L150" s="114"/>
    </row>
    <row r="151" spans="1:12" ht="10.15" customHeight="1" x14ac:dyDescent="0.2">
      <c r="A151" s="272">
        <f>A150+1</f>
        <v>3</v>
      </c>
      <c r="B151" s="563" t="s">
        <v>480</v>
      </c>
      <c r="C151" s="563"/>
      <c r="D151" s="273">
        <f>D150</f>
        <v>0</v>
      </c>
      <c r="E151" s="274">
        <f>35.8*0.5</f>
        <v>17.899999999999999</v>
      </c>
      <c r="F151" s="564">
        <v>1</v>
      </c>
      <c r="G151" s="564"/>
      <c r="H151" s="566">
        <v>4898.9399999999996</v>
      </c>
      <c r="I151" s="567"/>
      <c r="J151" s="273"/>
      <c r="K151" s="114"/>
      <c r="L151" s="114"/>
    </row>
    <row r="152" spans="1:12" x14ac:dyDescent="0.2">
      <c r="A152" s="272">
        <v>6</v>
      </c>
      <c r="B152" s="571" t="s">
        <v>369</v>
      </c>
      <c r="C152" s="572"/>
      <c r="D152" s="273">
        <v>357.85</v>
      </c>
      <c r="E152" s="274">
        <f>H152/F152/D152</f>
        <v>236.97859438312139</v>
      </c>
      <c r="F152" s="573">
        <v>1</v>
      </c>
      <c r="G152" s="574"/>
      <c r="H152" s="566">
        <v>84802.79</v>
      </c>
      <c r="I152" s="567"/>
      <c r="J152" s="273"/>
      <c r="K152" s="275">
        <f>H152</f>
        <v>84802.79</v>
      </c>
      <c r="L152" s="114" t="s">
        <v>369</v>
      </c>
    </row>
    <row r="153" spans="1:12" x14ac:dyDescent="0.2">
      <c r="A153" s="272"/>
      <c r="B153" s="561" t="s">
        <v>259</v>
      </c>
      <c r="C153" s="561"/>
      <c r="D153" s="273" t="s">
        <v>34</v>
      </c>
      <c r="E153" s="274" t="s">
        <v>34</v>
      </c>
      <c r="F153" s="564" t="s">
        <v>34</v>
      </c>
      <c r="G153" s="564"/>
      <c r="H153" s="566">
        <f>H149+H150+H151+H152</f>
        <v>97329.319999999992</v>
      </c>
      <c r="I153" s="567"/>
      <c r="J153" s="273">
        <f>SUM(J149:J150)</f>
        <v>0</v>
      </c>
      <c r="K153" s="275"/>
      <c r="L153" s="114"/>
    </row>
    <row r="154" spans="1:12" x14ac:dyDescent="0.2">
      <c r="A154" s="272">
        <v>5</v>
      </c>
      <c r="B154" s="568" t="s">
        <v>370</v>
      </c>
      <c r="C154" s="569"/>
      <c r="D154" s="276"/>
      <c r="E154" s="277"/>
      <c r="F154" s="570">
        <v>1</v>
      </c>
      <c r="G154" s="570"/>
      <c r="H154" s="566">
        <f>'Роспись 2024-2026'!R13</f>
        <v>30900</v>
      </c>
      <c r="I154" s="567"/>
      <c r="J154" s="273"/>
      <c r="K154" s="114"/>
      <c r="L154" s="114"/>
    </row>
    <row r="155" spans="1:12" x14ac:dyDescent="0.2">
      <c r="A155" s="272"/>
      <c r="B155" s="561" t="s">
        <v>259</v>
      </c>
      <c r="C155" s="561"/>
      <c r="D155" s="273" t="s">
        <v>34</v>
      </c>
      <c r="E155" s="274" t="s">
        <v>34</v>
      </c>
      <c r="F155" s="564" t="s">
        <v>34</v>
      </c>
      <c r="G155" s="564"/>
      <c r="H155" s="566">
        <f>H153+H154</f>
        <v>128229.31999999999</v>
      </c>
      <c r="I155" s="567"/>
      <c r="J155" s="273">
        <f>J153+J154</f>
        <v>0</v>
      </c>
      <c r="K155" s="114"/>
      <c r="L155" s="275"/>
    </row>
    <row r="156" spans="1:12" x14ac:dyDescent="0.2">
      <c r="A156" s="114"/>
      <c r="B156" s="114"/>
      <c r="C156" s="114"/>
      <c r="D156" s="114"/>
      <c r="E156" s="114"/>
      <c r="F156" s="114"/>
      <c r="G156" s="114"/>
      <c r="H156" s="114"/>
      <c r="I156" s="114"/>
      <c r="J156" s="114"/>
      <c r="K156" s="114"/>
      <c r="L156" s="114"/>
    </row>
    <row r="157" spans="1:12" x14ac:dyDescent="0.2">
      <c r="A157" s="114"/>
      <c r="B157" s="114"/>
      <c r="C157" s="114"/>
      <c r="D157" s="114"/>
      <c r="E157" s="114"/>
      <c r="F157" s="114"/>
      <c r="G157" s="114"/>
      <c r="H157" s="114"/>
      <c r="I157" s="114" t="s">
        <v>400</v>
      </c>
      <c r="J157" s="114"/>
      <c r="K157" s="114"/>
      <c r="L157" s="114"/>
    </row>
    <row r="158" spans="1:12" ht="33.75" x14ac:dyDescent="0.2">
      <c r="A158" s="326" t="s">
        <v>261</v>
      </c>
      <c r="B158" s="561" t="s">
        <v>19</v>
      </c>
      <c r="C158" s="561"/>
      <c r="D158" s="326" t="s">
        <v>313</v>
      </c>
      <c r="E158" s="327" t="s">
        <v>314</v>
      </c>
      <c r="F158" s="562" t="s">
        <v>315</v>
      </c>
      <c r="G158" s="562"/>
      <c r="H158" s="561" t="s">
        <v>316</v>
      </c>
      <c r="I158" s="561"/>
      <c r="J158" s="272" t="s">
        <v>308</v>
      </c>
      <c r="K158" s="114"/>
      <c r="L158" s="114"/>
    </row>
    <row r="159" spans="1:12" x14ac:dyDescent="0.2">
      <c r="A159" s="272">
        <v>1</v>
      </c>
      <c r="B159" s="561">
        <v>2</v>
      </c>
      <c r="C159" s="561"/>
      <c r="D159" s="326">
        <v>3</v>
      </c>
      <c r="E159" s="272">
        <v>4</v>
      </c>
      <c r="F159" s="562">
        <v>5</v>
      </c>
      <c r="G159" s="562"/>
      <c r="H159" s="561">
        <v>6</v>
      </c>
      <c r="I159" s="561"/>
      <c r="J159" s="272">
        <v>7</v>
      </c>
      <c r="K159" s="114"/>
      <c r="L159" s="114"/>
    </row>
    <row r="160" spans="1:12" ht="12" x14ac:dyDescent="0.2">
      <c r="A160" s="272">
        <v>1</v>
      </c>
      <c r="B160" s="563" t="s">
        <v>317</v>
      </c>
      <c r="C160" s="563"/>
      <c r="D160" s="273">
        <f>H160/E160</f>
        <v>337.91092146252834</v>
      </c>
      <c r="E160" s="274">
        <v>2526.31</v>
      </c>
      <c r="F160" s="564">
        <v>1</v>
      </c>
      <c r="G160" s="564"/>
      <c r="H160" s="565">
        <v>853667.74</v>
      </c>
      <c r="I160" s="565"/>
      <c r="J160" s="273"/>
      <c r="K160" s="275">
        <f>H160+H162</f>
        <v>853667.74</v>
      </c>
      <c r="L160" s="114" t="s">
        <v>504</v>
      </c>
    </row>
    <row r="161" spans="1:12" ht="12" x14ac:dyDescent="0.2">
      <c r="A161" s="272">
        <f>A160+1</f>
        <v>2</v>
      </c>
      <c r="B161" s="563" t="s">
        <v>318</v>
      </c>
      <c r="C161" s="563"/>
      <c r="D161" s="273">
        <f>H161/E161</f>
        <v>27926.91304347826</v>
      </c>
      <c r="E161" s="274">
        <v>5.98</v>
      </c>
      <c r="F161" s="564">
        <v>1</v>
      </c>
      <c r="G161" s="564"/>
      <c r="H161" s="565">
        <v>167002.94</v>
      </c>
      <c r="I161" s="565"/>
      <c r="J161" s="273"/>
      <c r="K161" s="275">
        <f>H161</f>
        <v>167002.94</v>
      </c>
      <c r="L161" s="114" t="s">
        <v>505</v>
      </c>
    </row>
    <row r="162" spans="1:12" ht="12" x14ac:dyDescent="0.2">
      <c r="A162" s="272">
        <f>A161+1</f>
        <v>3</v>
      </c>
      <c r="B162" s="563" t="s">
        <v>321</v>
      </c>
      <c r="C162" s="563"/>
      <c r="D162" s="273"/>
      <c r="E162" s="274"/>
      <c r="F162" s="564">
        <v>1</v>
      </c>
      <c r="G162" s="564"/>
      <c r="H162" s="565"/>
      <c r="I162" s="565"/>
      <c r="J162" s="273"/>
      <c r="K162" s="114"/>
      <c r="L162" s="114"/>
    </row>
    <row r="163" spans="1:12" x14ac:dyDescent="0.2">
      <c r="A163" s="272"/>
      <c r="B163" s="561" t="s">
        <v>259</v>
      </c>
      <c r="C163" s="561"/>
      <c r="D163" s="273" t="s">
        <v>34</v>
      </c>
      <c r="E163" s="274" t="s">
        <v>34</v>
      </c>
      <c r="F163" s="564" t="s">
        <v>34</v>
      </c>
      <c r="G163" s="564"/>
      <c r="H163" s="566">
        <f>SUM(H160:I162)</f>
        <v>1020670.6799999999</v>
      </c>
      <c r="I163" s="567"/>
      <c r="J163" s="273">
        <f>SUM(J160:J162)</f>
        <v>0</v>
      </c>
      <c r="K163" s="275">
        <f>'Роспись 2024-2026'!R9</f>
        <v>1118000</v>
      </c>
      <c r="L163" s="275">
        <f>H153+H163-K163</f>
        <v>0</v>
      </c>
    </row>
    <row r="164" spans="1:12" x14ac:dyDescent="0.2">
      <c r="I164" s="122"/>
    </row>
    <row r="165" spans="1:12" x14ac:dyDescent="0.2">
      <c r="C165" s="111" t="s">
        <v>446</v>
      </c>
      <c r="I165" s="122"/>
    </row>
    <row r="166" spans="1:12" x14ac:dyDescent="0.2">
      <c r="I166" s="122"/>
    </row>
    <row r="167" spans="1:12" ht="33.75" x14ac:dyDescent="0.2">
      <c r="A167" s="316" t="s">
        <v>261</v>
      </c>
      <c r="B167" s="530" t="s">
        <v>19</v>
      </c>
      <c r="C167" s="530"/>
      <c r="D167" s="316" t="s">
        <v>313</v>
      </c>
      <c r="E167" s="318" t="s">
        <v>314</v>
      </c>
      <c r="F167" s="536" t="s">
        <v>315</v>
      </c>
      <c r="G167" s="536"/>
      <c r="H167" s="530" t="s">
        <v>316</v>
      </c>
      <c r="I167" s="530"/>
    </row>
    <row r="168" spans="1:12" x14ac:dyDescent="0.2">
      <c r="A168" s="317">
        <v>1</v>
      </c>
      <c r="B168" s="530">
        <v>2</v>
      </c>
      <c r="C168" s="530"/>
      <c r="D168" s="316">
        <v>3</v>
      </c>
      <c r="E168" s="317">
        <v>4</v>
      </c>
      <c r="F168" s="536">
        <v>5</v>
      </c>
      <c r="G168" s="536"/>
      <c r="H168" s="530">
        <v>6</v>
      </c>
      <c r="I168" s="530"/>
    </row>
    <row r="169" spans="1:12" ht="12" x14ac:dyDescent="0.2">
      <c r="A169" s="317">
        <v>1</v>
      </c>
      <c r="B169" s="537" t="s">
        <v>447</v>
      </c>
      <c r="C169" s="537"/>
      <c r="D169" s="325">
        <v>1</v>
      </c>
      <c r="E169" s="120">
        <f>H169/F169/D169</f>
        <v>0</v>
      </c>
      <c r="F169" s="555">
        <v>1</v>
      </c>
      <c r="G169" s="555"/>
      <c r="H169" s="642"/>
      <c r="I169" s="642"/>
    </row>
    <row r="170" spans="1:12" x14ac:dyDescent="0.2">
      <c r="I170" s="122"/>
    </row>
    <row r="171" spans="1:12" x14ac:dyDescent="0.2">
      <c r="I171" s="122"/>
    </row>
    <row r="172" spans="1:12" x14ac:dyDescent="0.2">
      <c r="I172" s="122"/>
    </row>
    <row r="173" spans="1:12" s="100" customFormat="1" x14ac:dyDescent="0.2">
      <c r="C173" s="111" t="s">
        <v>371</v>
      </c>
    </row>
    <row r="174" spans="1:12" ht="34.9" customHeight="1" x14ac:dyDescent="0.2">
      <c r="A174" s="100"/>
      <c r="B174" s="100"/>
      <c r="C174" s="100"/>
      <c r="D174" s="100"/>
      <c r="E174" s="100"/>
      <c r="F174" s="100"/>
      <c r="G174" s="100"/>
      <c r="H174" s="100"/>
      <c r="I174" s="100"/>
    </row>
    <row r="175" spans="1:12" ht="9.6" customHeight="1" x14ac:dyDescent="0.2">
      <c r="A175" s="94" t="s">
        <v>261</v>
      </c>
      <c r="B175" s="530" t="s">
        <v>262</v>
      </c>
      <c r="C175" s="530"/>
      <c r="D175" s="530"/>
      <c r="E175" s="316" t="s">
        <v>372</v>
      </c>
      <c r="F175" s="530" t="s">
        <v>323</v>
      </c>
      <c r="G175" s="530"/>
      <c r="H175" s="530" t="s">
        <v>324</v>
      </c>
      <c r="I175" s="530"/>
    </row>
    <row r="176" spans="1:12" ht="15" customHeight="1" x14ac:dyDescent="0.2">
      <c r="A176" s="83">
        <v>1</v>
      </c>
      <c r="B176" s="575" t="s">
        <v>427</v>
      </c>
      <c r="C176" s="576"/>
      <c r="D176" s="577"/>
      <c r="E176" s="121">
        <f>H176/F176</f>
        <v>2398</v>
      </c>
      <c r="F176" s="578">
        <v>4</v>
      </c>
      <c r="G176" s="579"/>
      <c r="H176" s="580">
        <v>9592</v>
      </c>
      <c r="I176" s="581"/>
    </row>
    <row r="177" spans="1:17" ht="15" customHeight="1" x14ac:dyDescent="0.2">
      <c r="A177" s="83">
        <f>A176+1</f>
        <v>2</v>
      </c>
      <c r="B177" s="582" t="s">
        <v>478</v>
      </c>
      <c r="C177" s="583"/>
      <c r="D177" s="584"/>
      <c r="E177" s="121">
        <f t="shared" ref="E177:E187" si="0">H177/F177</f>
        <v>3916</v>
      </c>
      <c r="F177" s="578">
        <v>12</v>
      </c>
      <c r="G177" s="579"/>
      <c r="H177" s="580">
        <v>46992</v>
      </c>
      <c r="I177" s="581"/>
    </row>
    <row r="178" spans="1:17" ht="15" customHeight="1" x14ac:dyDescent="0.2">
      <c r="A178" s="83">
        <f t="shared" ref="A178:A195" si="1">A177+1</f>
        <v>3</v>
      </c>
      <c r="B178" s="582" t="s">
        <v>428</v>
      </c>
      <c r="C178" s="583"/>
      <c r="D178" s="584"/>
      <c r="E178" s="121">
        <f t="shared" si="0"/>
        <v>3607</v>
      </c>
      <c r="F178" s="578">
        <v>12</v>
      </c>
      <c r="G178" s="579"/>
      <c r="H178" s="580">
        <v>43284</v>
      </c>
      <c r="I178" s="581"/>
    </row>
    <row r="179" spans="1:17" ht="15" customHeight="1" x14ac:dyDescent="0.2">
      <c r="A179" s="83">
        <f t="shared" si="1"/>
        <v>4</v>
      </c>
      <c r="B179" s="582" t="s">
        <v>499</v>
      </c>
      <c r="C179" s="583"/>
      <c r="D179" s="584"/>
      <c r="E179" s="121">
        <f t="shared" si="0"/>
        <v>0</v>
      </c>
      <c r="F179" s="578">
        <v>12</v>
      </c>
      <c r="G179" s="579"/>
      <c r="H179" s="580"/>
      <c r="I179" s="581"/>
      <c r="N179" s="92"/>
    </row>
    <row r="180" spans="1:17" s="100" customFormat="1" ht="15" customHeight="1" x14ac:dyDescent="0.2">
      <c r="A180" s="83">
        <f t="shared" si="1"/>
        <v>5</v>
      </c>
      <c r="B180" s="582" t="s">
        <v>429</v>
      </c>
      <c r="C180" s="583"/>
      <c r="D180" s="584"/>
      <c r="E180" s="121" t="e">
        <f t="shared" si="0"/>
        <v>#DIV/0!</v>
      </c>
      <c r="F180" s="578"/>
      <c r="G180" s="579"/>
      <c r="H180" s="580"/>
      <c r="I180" s="581"/>
    </row>
    <row r="181" spans="1:17" s="100" customFormat="1" ht="15" customHeight="1" x14ac:dyDescent="0.2">
      <c r="A181" s="83">
        <f t="shared" si="1"/>
        <v>6</v>
      </c>
      <c r="B181" s="582" t="s">
        <v>430</v>
      </c>
      <c r="C181" s="583"/>
      <c r="D181" s="584"/>
      <c r="E181" s="121">
        <f t="shared" si="0"/>
        <v>6918</v>
      </c>
      <c r="F181" s="578">
        <v>4</v>
      </c>
      <c r="G181" s="579"/>
      <c r="H181" s="580">
        <v>27672</v>
      </c>
      <c r="I181" s="581"/>
      <c r="K181" s="198"/>
      <c r="L181" s="198"/>
      <c r="M181" s="198"/>
      <c r="N181" s="198"/>
      <c r="O181" s="198"/>
      <c r="P181" s="198"/>
      <c r="Q181" s="198"/>
    </row>
    <row r="182" spans="1:17" s="100" customFormat="1" ht="15" customHeight="1" x14ac:dyDescent="0.2">
      <c r="A182" s="83">
        <f t="shared" si="1"/>
        <v>7</v>
      </c>
      <c r="B182" s="582" t="s">
        <v>431</v>
      </c>
      <c r="C182" s="583"/>
      <c r="D182" s="584"/>
      <c r="E182" s="121">
        <f t="shared" si="0"/>
        <v>100000</v>
      </c>
      <c r="F182" s="578">
        <v>1</v>
      </c>
      <c r="G182" s="579"/>
      <c r="H182" s="580">
        <v>100000</v>
      </c>
      <c r="I182" s="581"/>
      <c r="K182" s="198"/>
      <c r="L182" s="198"/>
      <c r="M182" s="198"/>
      <c r="N182" s="198"/>
      <c r="O182" s="198"/>
      <c r="P182" s="198"/>
      <c r="Q182" s="198"/>
    </row>
    <row r="183" spans="1:17" s="100" customFormat="1" ht="15" customHeight="1" x14ac:dyDescent="0.2">
      <c r="A183" s="83">
        <f t="shared" si="1"/>
        <v>8</v>
      </c>
      <c r="B183" s="582" t="s">
        <v>500</v>
      </c>
      <c r="C183" s="583"/>
      <c r="D183" s="584"/>
      <c r="E183" s="121">
        <f t="shared" si="0"/>
        <v>1750</v>
      </c>
      <c r="F183" s="578">
        <v>4</v>
      </c>
      <c r="G183" s="579"/>
      <c r="H183" s="580">
        <v>7000</v>
      </c>
      <c r="I183" s="581"/>
      <c r="K183" s="198"/>
      <c r="L183" s="198"/>
      <c r="M183" s="198"/>
      <c r="N183" s="198"/>
      <c r="O183" s="198"/>
      <c r="P183" s="198"/>
      <c r="Q183" s="198"/>
    </row>
    <row r="184" spans="1:17" ht="15" customHeight="1" x14ac:dyDescent="0.2">
      <c r="A184" s="83">
        <f t="shared" si="1"/>
        <v>9</v>
      </c>
      <c r="B184" s="582" t="s">
        <v>353</v>
      </c>
      <c r="C184" s="583"/>
      <c r="D184" s="584"/>
      <c r="E184" s="121">
        <f t="shared" si="0"/>
        <v>0</v>
      </c>
      <c r="F184" s="578">
        <v>1</v>
      </c>
      <c r="G184" s="579"/>
      <c r="H184" s="580"/>
      <c r="I184" s="581"/>
      <c r="K184" s="199"/>
      <c r="L184" s="199"/>
      <c r="M184" s="199"/>
      <c r="N184" s="199"/>
      <c r="O184" s="199"/>
      <c r="P184" s="199"/>
      <c r="Q184" s="199"/>
    </row>
    <row r="185" spans="1:17" ht="15" customHeight="1" x14ac:dyDescent="0.2">
      <c r="A185" s="83">
        <f t="shared" si="1"/>
        <v>10</v>
      </c>
      <c r="B185" s="582" t="s">
        <v>501</v>
      </c>
      <c r="C185" s="583"/>
      <c r="D185" s="584"/>
      <c r="E185" s="121">
        <f t="shared" si="0"/>
        <v>2398</v>
      </c>
      <c r="F185" s="578">
        <v>4</v>
      </c>
      <c r="G185" s="579"/>
      <c r="H185" s="580">
        <v>9592</v>
      </c>
      <c r="I185" s="581"/>
      <c r="K185" s="587"/>
      <c r="L185" s="587"/>
      <c r="M185" s="587"/>
      <c r="N185" s="585"/>
      <c r="O185" s="588"/>
      <c r="P185" s="199"/>
      <c r="Q185" s="199"/>
    </row>
    <row r="186" spans="1:17" ht="15" customHeight="1" x14ac:dyDescent="0.2">
      <c r="A186" s="83">
        <f t="shared" si="1"/>
        <v>11</v>
      </c>
      <c r="B186" s="582" t="s">
        <v>325</v>
      </c>
      <c r="C186" s="583"/>
      <c r="D186" s="584"/>
      <c r="E186" s="121">
        <f t="shared" si="0"/>
        <v>10000</v>
      </c>
      <c r="F186" s="578">
        <v>1</v>
      </c>
      <c r="G186" s="579"/>
      <c r="H186" s="580">
        <v>10000</v>
      </c>
      <c r="I186" s="581"/>
      <c r="K186" s="586"/>
      <c r="L186" s="586"/>
      <c r="M186" s="586"/>
      <c r="N186" s="585"/>
      <c r="O186" s="585"/>
      <c r="P186" s="199"/>
      <c r="Q186" s="199"/>
    </row>
    <row r="187" spans="1:17" ht="15" customHeight="1" x14ac:dyDescent="0.2">
      <c r="A187" s="83">
        <f t="shared" si="1"/>
        <v>12</v>
      </c>
      <c r="B187" s="582" t="s">
        <v>432</v>
      </c>
      <c r="C187" s="583"/>
      <c r="D187" s="584"/>
      <c r="E187" s="121">
        <f t="shared" si="0"/>
        <v>456.15083333333337</v>
      </c>
      <c r="F187" s="578">
        <v>12</v>
      </c>
      <c r="G187" s="579"/>
      <c r="H187" s="580">
        <v>5473.81</v>
      </c>
      <c r="I187" s="581"/>
      <c r="K187" s="586"/>
      <c r="L187" s="586"/>
      <c r="M187" s="586"/>
      <c r="N187" s="585"/>
      <c r="O187" s="585"/>
      <c r="P187" s="199"/>
      <c r="Q187" s="199"/>
    </row>
    <row r="188" spans="1:17" ht="36.75" customHeight="1" x14ac:dyDescent="0.2">
      <c r="A188" s="313">
        <f t="shared" si="1"/>
        <v>13</v>
      </c>
      <c r="B188" s="594" t="s">
        <v>433</v>
      </c>
      <c r="C188" s="595"/>
      <c r="D188" s="596"/>
      <c r="E188" s="314"/>
      <c r="F188" s="597"/>
      <c r="G188" s="598"/>
      <c r="H188" s="599">
        <f>'Роспись 2024-2026'!R12</f>
        <v>13500</v>
      </c>
      <c r="I188" s="600"/>
      <c r="K188" s="586"/>
      <c r="L188" s="586"/>
      <c r="M188" s="586"/>
      <c r="N188" s="585"/>
      <c r="O188" s="585"/>
      <c r="P188" s="199"/>
      <c r="Q188" s="199"/>
    </row>
    <row r="189" spans="1:17" ht="15" customHeight="1" x14ac:dyDescent="0.2">
      <c r="A189" s="83">
        <f t="shared" si="1"/>
        <v>14</v>
      </c>
      <c r="B189" s="582" t="s">
        <v>434</v>
      </c>
      <c r="C189" s="583"/>
      <c r="D189" s="584"/>
      <c r="E189" s="121">
        <f t="shared" ref="E189:E195" si="2">H189/F189</f>
        <v>25000</v>
      </c>
      <c r="F189" s="578">
        <v>2</v>
      </c>
      <c r="G189" s="579"/>
      <c r="H189" s="580">
        <v>50000</v>
      </c>
      <c r="I189" s="581"/>
      <c r="K189" s="586"/>
      <c r="L189" s="586"/>
      <c r="M189" s="586"/>
      <c r="N189" s="585"/>
      <c r="O189" s="585"/>
      <c r="P189" s="199"/>
      <c r="Q189" s="199"/>
    </row>
    <row r="190" spans="1:17" ht="15" customHeight="1" x14ac:dyDescent="0.2">
      <c r="A190" s="83">
        <f t="shared" si="1"/>
        <v>15</v>
      </c>
      <c r="B190" s="582" t="s">
        <v>435</v>
      </c>
      <c r="C190" s="583"/>
      <c r="D190" s="584"/>
      <c r="E190" s="121">
        <f t="shared" si="2"/>
        <v>8000</v>
      </c>
      <c r="F190" s="578">
        <v>1</v>
      </c>
      <c r="G190" s="579"/>
      <c r="H190" s="580">
        <v>8000</v>
      </c>
      <c r="I190" s="581"/>
      <c r="K190" s="586"/>
      <c r="L190" s="586"/>
      <c r="M190" s="586"/>
      <c r="N190" s="585"/>
      <c r="O190" s="585"/>
      <c r="P190" s="199"/>
      <c r="Q190" s="199"/>
    </row>
    <row r="191" spans="1:17" ht="15" customHeight="1" x14ac:dyDescent="0.2">
      <c r="A191" s="83">
        <f t="shared" si="1"/>
        <v>16</v>
      </c>
      <c r="B191" s="582" t="s">
        <v>436</v>
      </c>
      <c r="C191" s="583"/>
      <c r="D191" s="584"/>
      <c r="E191" s="121">
        <f t="shared" si="2"/>
        <v>5000</v>
      </c>
      <c r="F191" s="578">
        <v>1</v>
      </c>
      <c r="G191" s="579"/>
      <c r="H191" s="580">
        <v>5000</v>
      </c>
      <c r="I191" s="581"/>
      <c r="K191" s="586"/>
      <c r="L191" s="586"/>
      <c r="M191" s="586"/>
      <c r="N191" s="585"/>
      <c r="O191" s="585"/>
      <c r="P191" s="199"/>
      <c r="Q191" s="199"/>
    </row>
    <row r="192" spans="1:17" ht="15" customHeight="1" x14ac:dyDescent="0.25">
      <c r="A192" s="83">
        <f t="shared" si="1"/>
        <v>17</v>
      </c>
      <c r="B192" s="582" t="s">
        <v>326</v>
      </c>
      <c r="C192" s="583"/>
      <c r="D192" s="584"/>
      <c r="E192" s="121" t="e">
        <f t="shared" si="2"/>
        <v>#DIV/0!</v>
      </c>
      <c r="F192" s="593"/>
      <c r="G192" s="593"/>
      <c r="H192" s="580"/>
      <c r="I192" s="592"/>
      <c r="K192" s="586"/>
      <c r="L192" s="586"/>
      <c r="M192" s="586"/>
      <c r="N192" s="585"/>
      <c r="O192" s="585"/>
      <c r="P192" s="199"/>
      <c r="Q192" s="199"/>
    </row>
    <row r="193" spans="1:17" ht="15" customHeight="1" x14ac:dyDescent="0.25">
      <c r="A193" s="83">
        <f t="shared" si="1"/>
        <v>18</v>
      </c>
      <c r="B193" s="589" t="s">
        <v>451</v>
      </c>
      <c r="C193" s="590"/>
      <c r="D193" s="591"/>
      <c r="E193" s="121" t="e">
        <f t="shared" si="2"/>
        <v>#DIV/0!</v>
      </c>
      <c r="F193" s="578"/>
      <c r="G193" s="579"/>
      <c r="H193" s="580"/>
      <c r="I193" s="592"/>
      <c r="K193" s="586"/>
      <c r="L193" s="586"/>
      <c r="M193" s="586"/>
      <c r="N193" s="585"/>
      <c r="O193" s="588"/>
      <c r="P193" s="199"/>
      <c r="Q193" s="199"/>
    </row>
    <row r="194" spans="1:17" ht="15" customHeight="1" x14ac:dyDescent="0.25">
      <c r="A194" s="83">
        <f t="shared" si="1"/>
        <v>19</v>
      </c>
      <c r="B194" s="589" t="s">
        <v>450</v>
      </c>
      <c r="C194" s="590"/>
      <c r="D194" s="591"/>
      <c r="E194" s="121">
        <f t="shared" si="2"/>
        <v>10000</v>
      </c>
      <c r="F194" s="578">
        <v>1</v>
      </c>
      <c r="G194" s="579"/>
      <c r="H194" s="580">
        <v>10000</v>
      </c>
      <c r="I194" s="592"/>
      <c r="K194" s="586"/>
      <c r="L194" s="586"/>
      <c r="M194" s="586"/>
      <c r="N194" s="585"/>
      <c r="O194" s="588"/>
      <c r="P194" s="199"/>
      <c r="Q194" s="199"/>
    </row>
    <row r="195" spans="1:17" ht="15" customHeight="1" x14ac:dyDescent="0.25">
      <c r="A195" s="83">
        <f t="shared" si="1"/>
        <v>20</v>
      </c>
      <c r="B195" s="589" t="s">
        <v>449</v>
      </c>
      <c r="C195" s="590"/>
      <c r="D195" s="591"/>
      <c r="E195" s="121" t="e">
        <f t="shared" si="2"/>
        <v>#DIV/0!</v>
      </c>
      <c r="F195" s="593"/>
      <c r="G195" s="593"/>
      <c r="H195" s="580"/>
      <c r="I195" s="592"/>
      <c r="K195" s="586"/>
      <c r="L195" s="586"/>
      <c r="M195" s="586"/>
      <c r="N195" s="585"/>
      <c r="O195" s="588"/>
      <c r="P195" s="199"/>
      <c r="Q195" s="199"/>
    </row>
    <row r="196" spans="1:17" ht="15" customHeight="1" x14ac:dyDescent="0.2">
      <c r="A196" s="83"/>
      <c r="B196" s="601" t="s">
        <v>259</v>
      </c>
      <c r="C196" s="601"/>
      <c r="D196" s="601"/>
      <c r="E196" s="325"/>
      <c r="F196" s="555" t="s">
        <v>34</v>
      </c>
      <c r="G196" s="555"/>
      <c r="H196" s="602">
        <f>SUM(H176:I195)</f>
        <v>346105.81</v>
      </c>
      <c r="I196" s="602"/>
      <c r="K196" s="586"/>
      <c r="L196" s="586"/>
      <c r="M196" s="586"/>
      <c r="N196" s="585"/>
      <c r="O196" s="588"/>
      <c r="P196" s="199"/>
      <c r="Q196" s="199"/>
    </row>
    <row r="197" spans="1:17" ht="15" customHeight="1" x14ac:dyDescent="0.2">
      <c r="K197" s="586"/>
      <c r="L197" s="586"/>
      <c r="M197" s="586"/>
      <c r="N197" s="585"/>
      <c r="O197" s="588"/>
      <c r="P197" s="199"/>
      <c r="Q197" s="199"/>
    </row>
    <row r="198" spans="1:17" ht="15" customHeight="1" x14ac:dyDescent="0.2">
      <c r="C198" s="122"/>
      <c r="D198" s="122"/>
      <c r="E198" s="92"/>
      <c r="F198" s="92"/>
      <c r="G198" s="92"/>
      <c r="H198" s="92"/>
      <c r="I198" s="92"/>
      <c r="K198" s="586"/>
      <c r="L198" s="586"/>
      <c r="M198" s="586"/>
      <c r="N198" s="585"/>
      <c r="O198" s="588"/>
      <c r="P198" s="199"/>
      <c r="Q198" s="199"/>
    </row>
    <row r="199" spans="1:17" ht="15" customHeight="1" x14ac:dyDescent="0.2">
      <c r="B199" s="315"/>
      <c r="C199" s="32" t="s">
        <v>373</v>
      </c>
      <c r="D199" s="315"/>
      <c r="K199" s="199"/>
      <c r="L199" s="199"/>
      <c r="M199" s="199"/>
      <c r="N199" s="199"/>
      <c r="O199" s="199"/>
      <c r="P199" s="199"/>
      <c r="Q199" s="199"/>
    </row>
    <row r="200" spans="1:17" ht="15" customHeight="1" x14ac:dyDescent="0.2">
      <c r="B200" s="315"/>
      <c r="C200" s="315"/>
      <c r="D200" s="315"/>
      <c r="K200" s="199"/>
      <c r="L200" s="199"/>
      <c r="M200" s="199"/>
      <c r="N200" s="199"/>
      <c r="O200" s="199"/>
      <c r="P200" s="199"/>
      <c r="Q200" s="199"/>
    </row>
    <row r="201" spans="1:17" ht="15" customHeight="1" x14ac:dyDescent="0.2">
      <c r="A201" s="94" t="s">
        <v>261</v>
      </c>
      <c r="B201" s="605" t="s">
        <v>262</v>
      </c>
      <c r="C201" s="606"/>
      <c r="D201" s="606"/>
      <c r="E201" s="607"/>
      <c r="F201" s="605"/>
      <c r="G201" s="607"/>
      <c r="H201" s="605"/>
      <c r="I201" s="607"/>
      <c r="K201" s="199"/>
      <c r="L201" s="199"/>
      <c r="M201" s="199"/>
      <c r="N201" s="199"/>
      <c r="O201" s="199"/>
      <c r="P201" s="199"/>
      <c r="Q201" s="199"/>
    </row>
    <row r="202" spans="1:17" ht="15" customHeight="1" x14ac:dyDescent="0.2">
      <c r="A202" s="317">
        <v>1</v>
      </c>
      <c r="B202" s="605">
        <v>2</v>
      </c>
      <c r="C202" s="606"/>
      <c r="D202" s="606"/>
      <c r="E202" s="607"/>
      <c r="F202" s="605" t="s">
        <v>374</v>
      </c>
      <c r="G202" s="607"/>
      <c r="H202" s="94" t="s">
        <v>375</v>
      </c>
      <c r="I202" s="94" t="s">
        <v>327</v>
      </c>
      <c r="K202" s="199"/>
      <c r="L202" s="199"/>
      <c r="M202" s="199"/>
      <c r="N202" s="199"/>
      <c r="O202" s="199"/>
      <c r="P202" s="199"/>
      <c r="Q202" s="199"/>
    </row>
    <row r="203" spans="1:17" ht="15" customHeight="1" x14ac:dyDescent="0.2">
      <c r="A203" s="317">
        <v>1</v>
      </c>
      <c r="B203" s="237" t="s">
        <v>376</v>
      </c>
      <c r="C203" s="238"/>
      <c r="D203" s="238"/>
      <c r="E203" s="239"/>
      <c r="F203" s="603">
        <f>I203/H203</f>
        <v>2240.7400000000002</v>
      </c>
      <c r="G203" s="604"/>
      <c r="H203" s="324">
        <v>12</v>
      </c>
      <c r="I203" s="324">
        <v>26888.880000000001</v>
      </c>
      <c r="K203" s="199"/>
      <c r="L203" s="199"/>
      <c r="M203" s="199"/>
      <c r="N203" s="199"/>
      <c r="O203" s="199"/>
      <c r="P203" s="199"/>
      <c r="Q203" s="199"/>
    </row>
    <row r="204" spans="1:17" ht="15" customHeight="1" x14ac:dyDescent="0.2">
      <c r="A204" s="317">
        <f>A203+1</f>
        <v>2</v>
      </c>
      <c r="B204" s="240" t="s">
        <v>377</v>
      </c>
      <c r="C204" s="238"/>
      <c r="D204" s="238"/>
      <c r="E204" s="239"/>
      <c r="F204" s="603">
        <f t="shared" ref="F204:F217" si="3">I204/H204</f>
        <v>92300</v>
      </c>
      <c r="G204" s="604"/>
      <c r="H204" s="324">
        <v>1</v>
      </c>
      <c r="I204" s="324">
        <v>92300</v>
      </c>
      <c r="J204" s="92"/>
      <c r="K204" s="199"/>
      <c r="L204" s="199"/>
      <c r="M204" s="199"/>
      <c r="N204" s="199"/>
      <c r="O204" s="199"/>
      <c r="P204" s="199"/>
      <c r="Q204" s="199"/>
    </row>
    <row r="205" spans="1:17" ht="19.899999999999999" customHeight="1" x14ac:dyDescent="0.2">
      <c r="A205" s="317">
        <f>A204+1</f>
        <v>3</v>
      </c>
      <c r="B205" s="609" t="s">
        <v>379</v>
      </c>
      <c r="C205" s="610"/>
      <c r="D205" s="610"/>
      <c r="E205" s="611"/>
      <c r="F205" s="603">
        <f t="shared" si="3"/>
        <v>20845.91</v>
      </c>
      <c r="G205" s="604"/>
      <c r="H205" s="324">
        <v>1</v>
      </c>
      <c r="I205" s="324">
        <f>40000-19154.09</f>
        <v>20845.91</v>
      </c>
      <c r="K205" s="586"/>
      <c r="L205" s="586"/>
      <c r="M205" s="586"/>
      <c r="N205" s="585"/>
      <c r="O205" s="588"/>
      <c r="P205" s="199"/>
      <c r="Q205" s="199"/>
    </row>
    <row r="206" spans="1:17" ht="15" customHeight="1" x14ac:dyDescent="0.2">
      <c r="A206" s="317">
        <f t="shared" ref="A206:A216" si="4">A205+1</f>
        <v>4</v>
      </c>
      <c r="B206" s="240" t="s">
        <v>381</v>
      </c>
      <c r="C206" s="238"/>
      <c r="D206" s="238"/>
      <c r="E206" s="239"/>
      <c r="F206" s="603">
        <f t="shared" si="3"/>
        <v>1500</v>
      </c>
      <c r="G206" s="604"/>
      <c r="H206" s="324">
        <v>12</v>
      </c>
      <c r="I206" s="324">
        <v>18000</v>
      </c>
      <c r="K206" s="207"/>
      <c r="L206" s="199"/>
      <c r="M206" s="199"/>
      <c r="N206" s="199"/>
      <c r="O206" s="199"/>
      <c r="P206" s="199"/>
      <c r="Q206" s="199"/>
    </row>
    <row r="207" spans="1:17" ht="15" customHeight="1" x14ac:dyDescent="0.2">
      <c r="A207" s="317">
        <f t="shared" si="4"/>
        <v>5</v>
      </c>
      <c r="B207" s="240" t="s">
        <v>329</v>
      </c>
      <c r="C207" s="238"/>
      <c r="D207" s="238"/>
      <c r="E207" s="239"/>
      <c r="F207" s="603" t="e">
        <f t="shared" si="3"/>
        <v>#DIV/0!</v>
      </c>
      <c r="G207" s="604"/>
      <c r="H207" s="324"/>
      <c r="I207" s="324"/>
      <c r="K207" s="199"/>
      <c r="L207" s="199"/>
      <c r="M207" s="199"/>
      <c r="N207" s="199"/>
      <c r="O207" s="199"/>
      <c r="P207" s="199"/>
      <c r="Q207" s="199"/>
    </row>
    <row r="208" spans="1:17" ht="15" customHeight="1" x14ac:dyDescent="0.2">
      <c r="A208" s="317">
        <f t="shared" si="4"/>
        <v>6</v>
      </c>
      <c r="B208" s="240" t="s">
        <v>378</v>
      </c>
      <c r="C208" s="238"/>
      <c r="D208" s="238"/>
      <c r="E208" s="239"/>
      <c r="F208" s="603">
        <f t="shared" si="3"/>
        <v>949.0100000000001</v>
      </c>
      <c r="G208" s="604"/>
      <c r="H208" s="324">
        <v>12</v>
      </c>
      <c r="I208" s="324">
        <v>11388.12</v>
      </c>
      <c r="K208" s="199"/>
      <c r="L208" s="199"/>
      <c r="M208" s="199"/>
      <c r="N208" s="199"/>
      <c r="O208" s="199"/>
      <c r="P208" s="199"/>
      <c r="Q208" s="199"/>
    </row>
    <row r="209" spans="1:17" ht="15" customHeight="1" x14ac:dyDescent="0.2">
      <c r="A209" s="317">
        <f t="shared" si="4"/>
        <v>7</v>
      </c>
      <c r="B209" s="240" t="s">
        <v>328</v>
      </c>
      <c r="C209" s="238"/>
      <c r="D209" s="238"/>
      <c r="E209" s="239"/>
      <c r="F209" s="603">
        <f t="shared" si="3"/>
        <v>100000</v>
      </c>
      <c r="G209" s="604"/>
      <c r="H209" s="324">
        <v>1</v>
      </c>
      <c r="I209" s="324">
        <v>100000</v>
      </c>
      <c r="K209" s="199"/>
      <c r="L209" s="199"/>
      <c r="M209" s="199"/>
      <c r="N209" s="199"/>
      <c r="O209" s="199"/>
      <c r="P209" s="199"/>
      <c r="Q209" s="199"/>
    </row>
    <row r="210" spans="1:17" ht="15" customHeight="1" x14ac:dyDescent="0.2">
      <c r="A210" s="317">
        <f t="shared" si="4"/>
        <v>8</v>
      </c>
      <c r="B210" s="241" t="s">
        <v>382</v>
      </c>
      <c r="C210" s="242"/>
      <c r="D210" s="242"/>
      <c r="E210" s="239"/>
      <c r="F210" s="603" t="e">
        <f t="shared" si="3"/>
        <v>#DIV/0!</v>
      </c>
      <c r="G210" s="604"/>
      <c r="H210" s="324"/>
      <c r="I210" s="324"/>
      <c r="K210" s="199"/>
      <c r="L210" s="199"/>
      <c r="M210" s="199"/>
      <c r="N210" s="199"/>
      <c r="O210" s="199"/>
      <c r="P210" s="199"/>
      <c r="Q210" s="199"/>
    </row>
    <row r="211" spans="1:17" ht="15" customHeight="1" x14ac:dyDescent="0.2">
      <c r="A211" s="317">
        <f t="shared" si="4"/>
        <v>9</v>
      </c>
      <c r="B211" s="241" t="s">
        <v>330</v>
      </c>
      <c r="C211" s="242"/>
      <c r="D211" s="242"/>
      <c r="E211" s="239"/>
      <c r="F211" s="603" t="e">
        <f t="shared" si="3"/>
        <v>#DIV/0!</v>
      </c>
      <c r="G211" s="604"/>
      <c r="H211" s="324"/>
      <c r="I211" s="324"/>
      <c r="K211" s="200"/>
      <c r="L211" s="200"/>
      <c r="M211" s="200"/>
      <c r="N211" s="200"/>
      <c r="O211" s="200"/>
      <c r="P211" s="608"/>
      <c r="Q211" s="608"/>
    </row>
    <row r="212" spans="1:17" ht="15" customHeight="1" x14ac:dyDescent="0.2">
      <c r="A212" s="317">
        <f t="shared" si="4"/>
        <v>10</v>
      </c>
      <c r="B212" s="241" t="s">
        <v>380</v>
      </c>
      <c r="C212" s="242"/>
      <c r="D212" s="242"/>
      <c r="E212" s="243"/>
      <c r="F212" s="603">
        <f t="shared" si="3"/>
        <v>0</v>
      </c>
      <c r="G212" s="604"/>
      <c r="H212" s="324">
        <v>1</v>
      </c>
      <c r="I212" s="324"/>
      <c r="K212" s="200"/>
      <c r="L212" s="200"/>
      <c r="M212" s="200"/>
      <c r="N212" s="200"/>
      <c r="O212" s="200"/>
      <c r="P212" s="608"/>
      <c r="Q212" s="608"/>
    </row>
    <row r="213" spans="1:17" ht="15" customHeight="1" x14ac:dyDescent="0.2">
      <c r="A213" s="317">
        <f t="shared" si="4"/>
        <v>11</v>
      </c>
      <c r="B213" s="609" t="s">
        <v>465</v>
      </c>
      <c r="C213" s="610"/>
      <c r="D213" s="610"/>
      <c r="E213" s="611"/>
      <c r="F213" s="603" t="e">
        <f t="shared" si="3"/>
        <v>#DIV/0!</v>
      </c>
      <c r="G213" s="604"/>
      <c r="H213" s="324"/>
      <c r="I213" s="324"/>
      <c r="K213" s="200"/>
      <c r="L213" s="200"/>
      <c r="M213" s="200"/>
      <c r="N213" s="200"/>
      <c r="O213" s="200"/>
      <c r="P213" s="608"/>
      <c r="Q213" s="608"/>
    </row>
    <row r="214" spans="1:17" ht="15" customHeight="1" x14ac:dyDescent="0.2">
      <c r="A214" s="317">
        <f t="shared" si="4"/>
        <v>12</v>
      </c>
      <c r="B214" s="330" t="s">
        <v>453</v>
      </c>
      <c r="C214" s="331"/>
      <c r="D214" s="331"/>
      <c r="E214" s="332"/>
      <c r="F214" s="603">
        <f t="shared" si="3"/>
        <v>47580.94</v>
      </c>
      <c r="G214" s="604"/>
      <c r="H214" s="324">
        <v>12</v>
      </c>
      <c r="I214" s="324">
        <f>J214*12</f>
        <v>570971.28</v>
      </c>
      <c r="J214" s="208">
        <v>47580.94</v>
      </c>
      <c r="K214" s="200"/>
      <c r="L214" s="200"/>
      <c r="M214" s="200"/>
      <c r="N214" s="200"/>
      <c r="O214" s="200"/>
      <c r="P214" s="608"/>
      <c r="Q214" s="608"/>
    </row>
    <row r="215" spans="1:17" ht="15" customHeight="1" x14ac:dyDescent="0.2">
      <c r="A215" s="317">
        <f t="shared" si="4"/>
        <v>13</v>
      </c>
      <c r="B215" s="609" t="s">
        <v>454</v>
      </c>
      <c r="C215" s="610"/>
      <c r="D215" s="610"/>
      <c r="E215" s="611"/>
      <c r="F215" s="603" t="e">
        <f t="shared" si="3"/>
        <v>#DIV/0!</v>
      </c>
      <c r="G215" s="604"/>
      <c r="H215" s="324"/>
      <c r="I215" s="324"/>
      <c r="J215" s="154"/>
      <c r="K215" s="200"/>
      <c r="L215" s="200"/>
      <c r="M215" s="200"/>
      <c r="N215" s="200"/>
      <c r="O215" s="200"/>
      <c r="P215" s="608"/>
      <c r="Q215" s="608"/>
    </row>
    <row r="216" spans="1:17" ht="15" customHeight="1" x14ac:dyDescent="0.2">
      <c r="A216" s="317">
        <f t="shared" si="4"/>
        <v>14</v>
      </c>
      <c r="B216" s="609" t="s">
        <v>455</v>
      </c>
      <c r="C216" s="610"/>
      <c r="D216" s="610"/>
      <c r="E216" s="611"/>
      <c r="F216" s="603" t="e">
        <f t="shared" si="3"/>
        <v>#DIV/0!</v>
      </c>
      <c r="G216" s="604"/>
      <c r="H216" s="324"/>
      <c r="I216" s="324"/>
      <c r="K216" s="201"/>
      <c r="L216" s="202"/>
      <c r="M216" s="202"/>
      <c r="N216" s="202"/>
      <c r="O216" s="202"/>
      <c r="P216" s="608"/>
      <c r="Q216" s="608"/>
    </row>
    <row r="217" spans="1:17" ht="15" customHeight="1" x14ac:dyDescent="0.2">
      <c r="A217" s="317">
        <f t="shared" ref="A217:A220" si="5">A212+1</f>
        <v>11</v>
      </c>
      <c r="B217" s="609" t="s">
        <v>456</v>
      </c>
      <c r="C217" s="610"/>
      <c r="D217" s="610"/>
      <c r="E217" s="611"/>
      <c r="F217" s="603" t="e">
        <f t="shared" si="3"/>
        <v>#DIV/0!</v>
      </c>
      <c r="G217" s="604"/>
      <c r="H217" s="324"/>
      <c r="I217" s="324"/>
      <c r="K217" s="201"/>
      <c r="L217" s="202"/>
      <c r="M217" s="202"/>
      <c r="N217" s="202"/>
      <c r="O217" s="202"/>
      <c r="P217" s="329"/>
      <c r="Q217" s="329"/>
    </row>
    <row r="218" spans="1:17" ht="15" customHeight="1" x14ac:dyDescent="0.2">
      <c r="A218" s="317">
        <f t="shared" si="5"/>
        <v>12</v>
      </c>
      <c r="B218" s="612"/>
      <c r="C218" s="613"/>
      <c r="D218" s="613"/>
      <c r="E218" s="614"/>
      <c r="F218" s="603"/>
      <c r="G218" s="604"/>
      <c r="H218" s="324"/>
      <c r="I218" s="324"/>
      <c r="K218" s="201"/>
      <c r="L218" s="202"/>
      <c r="M218" s="202"/>
      <c r="N218" s="202"/>
      <c r="O218" s="202"/>
      <c r="P218" s="329"/>
      <c r="Q218" s="329"/>
    </row>
    <row r="219" spans="1:17" ht="15" customHeight="1" x14ac:dyDescent="0.2">
      <c r="A219" s="317">
        <f t="shared" si="5"/>
        <v>13</v>
      </c>
      <c r="B219" s="612"/>
      <c r="C219" s="613"/>
      <c r="D219" s="613"/>
      <c r="E219" s="614"/>
      <c r="F219" s="603"/>
      <c r="G219" s="604"/>
      <c r="H219" s="125"/>
      <c r="I219" s="324"/>
      <c r="K219" s="201"/>
      <c r="L219" s="202"/>
      <c r="M219" s="202"/>
      <c r="N219" s="202"/>
      <c r="O219" s="202"/>
      <c r="P219" s="329"/>
      <c r="Q219" s="329"/>
    </row>
    <row r="220" spans="1:17" ht="15" customHeight="1" x14ac:dyDescent="0.2">
      <c r="A220" s="317">
        <f t="shared" si="5"/>
        <v>14</v>
      </c>
      <c r="B220" s="612" t="s">
        <v>437</v>
      </c>
      <c r="C220" s="613"/>
      <c r="D220" s="613"/>
      <c r="E220" s="614"/>
      <c r="F220" s="603"/>
      <c r="G220" s="604"/>
      <c r="H220" s="125"/>
      <c r="I220" s="210">
        <f>'Роспись 2024-2026'!R18</f>
        <v>484800</v>
      </c>
      <c r="K220" s="201"/>
      <c r="L220" s="202"/>
      <c r="M220" s="202"/>
      <c r="N220" s="202"/>
      <c r="O220" s="202"/>
      <c r="P220" s="329"/>
      <c r="Q220" s="329"/>
    </row>
    <row r="221" spans="1:17" ht="15" customHeight="1" x14ac:dyDescent="0.2">
      <c r="A221" s="317">
        <f>A216+1</f>
        <v>15</v>
      </c>
      <c r="B221" s="612" t="s">
        <v>438</v>
      </c>
      <c r="C221" s="613"/>
      <c r="D221" s="613"/>
      <c r="E221" s="614"/>
      <c r="F221" s="603"/>
      <c r="G221" s="604"/>
      <c r="H221" s="125"/>
      <c r="I221" s="324">
        <f>'Роспись 2024-2026'!R19</f>
        <v>479600</v>
      </c>
      <c r="K221" s="201"/>
      <c r="L221" s="202"/>
      <c r="M221" s="202"/>
      <c r="N221" s="202"/>
      <c r="O221" s="202"/>
      <c r="P221" s="329"/>
      <c r="Q221" s="329"/>
    </row>
    <row r="222" spans="1:17" ht="15" customHeight="1" x14ac:dyDescent="0.2">
      <c r="A222" s="83"/>
      <c r="B222" s="615" t="s">
        <v>259</v>
      </c>
      <c r="C222" s="616"/>
      <c r="D222" s="616"/>
      <c r="E222" s="617"/>
      <c r="F222" s="603"/>
      <c r="G222" s="604"/>
      <c r="H222" s="126"/>
      <c r="I222" s="328">
        <f>SUM(I203:I221)</f>
        <v>1804794.19</v>
      </c>
      <c r="K222" s="201"/>
      <c r="L222" s="202"/>
      <c r="M222" s="202"/>
      <c r="N222" s="202"/>
      <c r="O222" s="202"/>
      <c r="P222" s="608"/>
      <c r="Q222" s="608"/>
    </row>
    <row r="223" spans="1:17" ht="15" customHeight="1" x14ac:dyDescent="0.2">
      <c r="B223" s="128"/>
      <c r="C223" s="128"/>
      <c r="D223" s="128"/>
      <c r="E223" s="128"/>
      <c r="F223" s="124"/>
      <c r="G223" s="124"/>
      <c r="H223" s="129"/>
      <c r="I223" s="123"/>
      <c r="K223" s="201"/>
      <c r="L223" s="202"/>
      <c r="M223" s="202"/>
      <c r="N223" s="202"/>
      <c r="O223" s="202"/>
      <c r="P223" s="608"/>
      <c r="Q223" s="608"/>
    </row>
    <row r="224" spans="1:17" ht="15" customHeight="1" x14ac:dyDescent="0.2">
      <c r="K224" s="201"/>
      <c r="L224" s="202"/>
      <c r="M224" s="202"/>
      <c r="N224" s="202"/>
      <c r="O224" s="202"/>
      <c r="P224" s="608"/>
      <c r="Q224" s="608"/>
    </row>
    <row r="225" spans="1:17" ht="15" customHeight="1" x14ac:dyDescent="0.2">
      <c r="A225" s="94" t="s">
        <v>261</v>
      </c>
      <c r="B225" s="605" t="s">
        <v>383</v>
      </c>
      <c r="C225" s="606"/>
      <c r="D225" s="606"/>
      <c r="E225" s="607"/>
      <c r="F225" s="530"/>
      <c r="G225" s="530"/>
      <c r="H225" s="530"/>
      <c r="I225" s="530"/>
      <c r="K225" s="203"/>
      <c r="L225" s="204"/>
      <c r="M225" s="204"/>
      <c r="N225" s="204"/>
      <c r="O225" s="204"/>
      <c r="P225" s="618"/>
      <c r="Q225" s="618"/>
    </row>
    <row r="226" spans="1:17" ht="15" customHeight="1" x14ac:dyDescent="0.2">
      <c r="A226" s="317">
        <v>1</v>
      </c>
      <c r="B226" s="605" t="s">
        <v>384</v>
      </c>
      <c r="C226" s="606"/>
      <c r="D226" s="606"/>
      <c r="E226" s="607"/>
      <c r="F226" s="530" t="s">
        <v>385</v>
      </c>
      <c r="G226" s="530"/>
      <c r="H226" s="94" t="s">
        <v>386</v>
      </c>
      <c r="I226" s="94" t="s">
        <v>327</v>
      </c>
      <c r="K226" s="201"/>
      <c r="L226" s="202"/>
      <c r="M226" s="202"/>
      <c r="N226" s="202"/>
      <c r="O226" s="202"/>
      <c r="P226" s="608"/>
      <c r="Q226" s="608"/>
    </row>
    <row r="227" spans="1:17" ht="30" customHeight="1" x14ac:dyDescent="0.2">
      <c r="A227" s="317">
        <v>1</v>
      </c>
      <c r="B227" s="612" t="s">
        <v>390</v>
      </c>
      <c r="C227" s="613"/>
      <c r="D227" s="613"/>
      <c r="E227" s="614"/>
      <c r="F227" s="593"/>
      <c r="G227" s="593"/>
      <c r="H227" s="125"/>
      <c r="I227" s="125">
        <f>'Роспись 2024-2026'!R14</f>
        <v>352500</v>
      </c>
      <c r="J227" s="76" t="s">
        <v>476</v>
      </c>
      <c r="K227" s="201"/>
      <c r="L227" s="202"/>
      <c r="M227" s="202"/>
      <c r="N227" s="202"/>
      <c r="O227" s="202"/>
      <c r="P227" s="608"/>
      <c r="Q227" s="608"/>
    </row>
    <row r="228" spans="1:17" ht="30" customHeight="1" x14ac:dyDescent="0.2">
      <c r="A228" s="317">
        <f>A227+1</f>
        <v>2</v>
      </c>
      <c r="B228" s="612" t="s">
        <v>390</v>
      </c>
      <c r="C228" s="613"/>
      <c r="D228" s="613"/>
      <c r="E228" s="614"/>
      <c r="F228" s="593"/>
      <c r="G228" s="593"/>
      <c r="H228" s="125"/>
      <c r="I228" s="125">
        <f>'Роспись 2024-2026'!R5</f>
        <v>17875</v>
      </c>
      <c r="J228" s="76" t="s">
        <v>477</v>
      </c>
      <c r="K228" s="201"/>
      <c r="L228" s="202"/>
      <c r="M228" s="202"/>
      <c r="N228" s="202"/>
      <c r="O228" s="202"/>
      <c r="P228" s="608"/>
      <c r="Q228" s="608"/>
    </row>
    <row r="229" spans="1:17" ht="15" customHeight="1" x14ac:dyDescent="0.2">
      <c r="A229" s="317">
        <f t="shared" ref="A229:A237" si="6">A228+1</f>
        <v>3</v>
      </c>
      <c r="B229" s="612" t="s">
        <v>443</v>
      </c>
      <c r="C229" s="613"/>
      <c r="D229" s="613"/>
      <c r="E229" s="614"/>
      <c r="F229" s="593"/>
      <c r="G229" s="593"/>
      <c r="H229" s="125"/>
      <c r="I229" s="125">
        <f>'Роспись 2024-2026'!R7*0.9</f>
        <v>16020</v>
      </c>
      <c r="K229" s="199"/>
      <c r="L229" s="199"/>
      <c r="M229" s="199"/>
      <c r="N229" s="199"/>
      <c r="O229" s="199"/>
      <c r="P229" s="199"/>
      <c r="Q229" s="205"/>
    </row>
    <row r="230" spans="1:17" ht="15" customHeight="1" x14ac:dyDescent="0.2">
      <c r="A230" s="317">
        <f t="shared" si="6"/>
        <v>4</v>
      </c>
      <c r="B230" s="612" t="s">
        <v>444</v>
      </c>
      <c r="C230" s="613"/>
      <c r="D230" s="613"/>
      <c r="E230" s="614"/>
      <c r="F230" s="593"/>
      <c r="G230" s="593"/>
      <c r="H230" s="125"/>
      <c r="I230" s="125">
        <f>'Роспись 2024-2026'!R7-'МЗ 2026'!I229</f>
        <v>1780</v>
      </c>
      <c r="J230" s="92"/>
      <c r="K230" s="199"/>
      <c r="L230" s="199"/>
      <c r="M230" s="199"/>
      <c r="N230" s="199"/>
      <c r="O230" s="199"/>
      <c r="P230" s="199"/>
      <c r="Q230" s="199"/>
    </row>
    <row r="231" spans="1:17" ht="15" customHeight="1" x14ac:dyDescent="0.2">
      <c r="A231" s="317">
        <f t="shared" si="6"/>
        <v>5</v>
      </c>
      <c r="B231" s="612" t="s">
        <v>387</v>
      </c>
      <c r="C231" s="613"/>
      <c r="D231" s="613"/>
      <c r="E231" s="614"/>
      <c r="F231" s="593"/>
      <c r="G231" s="593"/>
      <c r="H231" s="125"/>
      <c r="I231" s="135">
        <v>250000</v>
      </c>
      <c r="K231" s="199"/>
      <c r="L231" s="199"/>
      <c r="M231" s="199"/>
      <c r="N231" s="199"/>
      <c r="O231" s="199"/>
      <c r="P231" s="199"/>
      <c r="Q231" s="199"/>
    </row>
    <row r="232" spans="1:17" ht="15" customHeight="1" x14ac:dyDescent="0.2">
      <c r="A232" s="317">
        <f t="shared" si="6"/>
        <v>6</v>
      </c>
      <c r="B232" s="612" t="s">
        <v>388</v>
      </c>
      <c r="C232" s="613"/>
      <c r="D232" s="613"/>
      <c r="E232" s="614"/>
      <c r="F232" s="578"/>
      <c r="G232" s="579"/>
      <c r="H232" s="131"/>
      <c r="I232" s="135">
        <v>250000</v>
      </c>
      <c r="K232" s="199"/>
      <c r="L232" s="199"/>
      <c r="M232" s="199"/>
      <c r="N232" s="199"/>
      <c r="O232" s="199"/>
      <c r="P232" s="199"/>
      <c r="Q232" s="199"/>
    </row>
    <row r="233" spans="1:17" ht="15" customHeight="1" x14ac:dyDescent="0.2">
      <c r="A233" s="317">
        <f t="shared" si="6"/>
        <v>7</v>
      </c>
      <c r="B233" s="612" t="s">
        <v>343</v>
      </c>
      <c r="C233" s="613"/>
      <c r="D233" s="613"/>
      <c r="E233" s="614"/>
      <c r="F233" s="593"/>
      <c r="G233" s="593"/>
      <c r="H233" s="125"/>
      <c r="I233" s="125">
        <v>40000</v>
      </c>
      <c r="K233" s="199"/>
      <c r="L233" s="199"/>
      <c r="M233" s="199"/>
      <c r="N233" s="199"/>
      <c r="O233" s="199"/>
      <c r="P233" s="199"/>
      <c r="Q233" s="199"/>
    </row>
    <row r="234" spans="1:17" ht="15" customHeight="1" x14ac:dyDescent="0.2">
      <c r="A234" s="317">
        <f t="shared" si="6"/>
        <v>8</v>
      </c>
      <c r="B234" s="612" t="s">
        <v>355</v>
      </c>
      <c r="C234" s="613"/>
      <c r="D234" s="613"/>
      <c r="E234" s="614"/>
      <c r="F234" s="552"/>
      <c r="G234" s="552"/>
      <c r="H234" s="135"/>
      <c r="I234" s="135">
        <v>250000</v>
      </c>
      <c r="K234" s="199"/>
      <c r="L234" s="199"/>
      <c r="M234" s="199"/>
      <c r="N234" s="199"/>
      <c r="O234" s="199"/>
      <c r="P234" s="199"/>
      <c r="Q234" s="199"/>
    </row>
    <row r="235" spans="1:17" ht="15" customHeight="1" x14ac:dyDescent="0.2">
      <c r="A235" s="317">
        <f t="shared" si="6"/>
        <v>9</v>
      </c>
      <c r="B235" s="612" t="s">
        <v>445</v>
      </c>
      <c r="C235" s="613"/>
      <c r="D235" s="613"/>
      <c r="E235" s="614"/>
      <c r="F235" s="552"/>
      <c r="G235" s="552"/>
      <c r="H235" s="135"/>
      <c r="I235" s="209"/>
      <c r="J235" s="92"/>
      <c r="K235" s="199"/>
      <c r="L235" s="199"/>
      <c r="M235" s="199"/>
      <c r="N235" s="199"/>
      <c r="O235" s="199"/>
      <c r="P235" s="199"/>
      <c r="Q235" s="199"/>
    </row>
    <row r="236" spans="1:17" ht="15" customHeight="1" x14ac:dyDescent="0.2">
      <c r="A236" s="317">
        <f t="shared" si="6"/>
        <v>10</v>
      </c>
      <c r="B236" s="612" t="s">
        <v>452</v>
      </c>
      <c r="C236" s="613"/>
      <c r="D236" s="613"/>
      <c r="E236" s="614"/>
      <c r="F236" s="552"/>
      <c r="G236" s="552"/>
      <c r="H236" s="135"/>
      <c r="I236" s="135"/>
      <c r="J236" s="130"/>
      <c r="K236" s="619"/>
      <c r="L236" s="619"/>
      <c r="M236" s="619"/>
      <c r="N236" s="619"/>
      <c r="O236" s="618"/>
      <c r="P236" s="618"/>
      <c r="Q236" s="199"/>
    </row>
    <row r="237" spans="1:17" ht="15" customHeight="1" x14ac:dyDescent="0.2">
      <c r="A237" s="317">
        <f t="shared" si="6"/>
        <v>11</v>
      </c>
      <c r="B237" s="132" t="s">
        <v>464</v>
      </c>
      <c r="C237" s="133"/>
      <c r="D237" s="133"/>
      <c r="E237" s="134"/>
      <c r="F237" s="552"/>
      <c r="G237" s="552"/>
      <c r="H237" s="135"/>
      <c r="I237" s="135"/>
      <c r="J237" s="130"/>
      <c r="K237" s="619"/>
      <c r="L237" s="619"/>
      <c r="M237" s="619"/>
      <c r="N237" s="619"/>
      <c r="O237" s="618"/>
      <c r="P237" s="618"/>
      <c r="Q237" s="199"/>
    </row>
    <row r="238" spans="1:17" ht="15" hidden="1" customHeight="1" x14ac:dyDescent="0.2">
      <c r="A238" s="105"/>
      <c r="B238" s="132"/>
      <c r="C238" s="133"/>
      <c r="D238" s="133"/>
      <c r="E238" s="134"/>
      <c r="F238" s="552"/>
      <c r="G238" s="552"/>
      <c r="H238" s="135"/>
      <c r="I238" s="135"/>
      <c r="J238" s="130"/>
      <c r="K238" s="619"/>
      <c r="L238" s="619"/>
      <c r="M238" s="619"/>
      <c r="N238" s="619"/>
      <c r="O238" s="618"/>
      <c r="P238" s="618"/>
      <c r="Q238" s="199"/>
    </row>
    <row r="239" spans="1:17" ht="15" hidden="1" customHeight="1" x14ac:dyDescent="0.2">
      <c r="A239" s="105"/>
      <c r="B239" s="132"/>
      <c r="C239" s="133"/>
      <c r="D239" s="133"/>
      <c r="E239" s="134"/>
      <c r="F239" s="552"/>
      <c r="G239" s="552"/>
      <c r="H239" s="135"/>
      <c r="I239" s="135"/>
      <c r="J239" s="130"/>
      <c r="K239" s="619"/>
      <c r="L239" s="619"/>
      <c r="M239" s="619"/>
      <c r="N239" s="619"/>
      <c r="O239" s="618"/>
      <c r="P239" s="618"/>
      <c r="Q239" s="199"/>
    </row>
    <row r="240" spans="1:17" ht="15" hidden="1" customHeight="1" x14ac:dyDescent="0.2">
      <c r="A240" s="105"/>
      <c r="B240" s="132"/>
      <c r="C240" s="133"/>
      <c r="D240" s="133"/>
      <c r="E240" s="134"/>
      <c r="F240" s="552"/>
      <c r="G240" s="552"/>
      <c r="H240" s="135"/>
      <c r="I240" s="135"/>
      <c r="K240" s="619"/>
      <c r="L240" s="619"/>
      <c r="M240" s="619"/>
      <c r="N240" s="619"/>
      <c r="O240" s="618"/>
      <c r="P240" s="618"/>
      <c r="Q240" s="199"/>
    </row>
    <row r="241" spans="1:17" ht="15" hidden="1" customHeight="1" x14ac:dyDescent="0.2">
      <c r="A241" s="105"/>
      <c r="B241" s="132"/>
      <c r="C241" s="133"/>
      <c r="D241" s="133"/>
      <c r="E241" s="134"/>
      <c r="F241" s="552"/>
      <c r="G241" s="552"/>
      <c r="H241" s="136"/>
      <c r="I241" s="135"/>
      <c r="K241" s="199"/>
      <c r="L241" s="199"/>
      <c r="M241" s="199"/>
      <c r="N241" s="199"/>
      <c r="O241" s="199"/>
      <c r="P241" s="199"/>
      <c r="Q241" s="199"/>
    </row>
    <row r="242" spans="1:17" ht="15" hidden="1" customHeight="1" x14ac:dyDescent="0.2">
      <c r="A242" s="105"/>
      <c r="B242" s="132"/>
      <c r="C242" s="133"/>
      <c r="D242" s="133"/>
      <c r="E242" s="134"/>
      <c r="F242" s="552"/>
      <c r="G242" s="552"/>
      <c r="H242" s="135"/>
      <c r="I242" s="135"/>
    </row>
    <row r="243" spans="1:17" s="100" customFormat="1" ht="15" hidden="1" customHeight="1" x14ac:dyDescent="0.2">
      <c r="A243" s="105"/>
      <c r="B243" s="132"/>
      <c r="C243" s="133"/>
      <c r="D243" s="133"/>
      <c r="E243" s="134"/>
      <c r="F243" s="552"/>
      <c r="G243" s="552"/>
      <c r="H243" s="135"/>
      <c r="I243" s="135"/>
    </row>
    <row r="244" spans="1:17" s="100" customFormat="1" ht="15" hidden="1" customHeight="1" x14ac:dyDescent="0.2">
      <c r="A244" s="105"/>
      <c r="B244" s="132"/>
      <c r="C244" s="133"/>
      <c r="D244" s="133"/>
      <c r="E244" s="134"/>
      <c r="F244" s="552"/>
      <c r="G244" s="552"/>
      <c r="H244" s="136"/>
      <c r="I244" s="135"/>
    </row>
    <row r="245" spans="1:17" s="100" customFormat="1" ht="15" hidden="1" customHeight="1" x14ac:dyDescent="0.2">
      <c r="A245" s="105"/>
      <c r="B245" s="132"/>
      <c r="C245" s="133"/>
      <c r="D245" s="133"/>
      <c r="E245" s="134"/>
      <c r="F245" s="552"/>
      <c r="G245" s="552"/>
      <c r="H245" s="135"/>
      <c r="I245" s="135"/>
    </row>
    <row r="246" spans="1:17" s="100" customFormat="1" ht="15" hidden="1" customHeight="1" x14ac:dyDescent="0.2">
      <c r="A246" s="105"/>
      <c r="B246" s="132"/>
      <c r="C246" s="133"/>
      <c r="D246" s="133"/>
      <c r="E246" s="134"/>
      <c r="F246" s="552"/>
      <c r="G246" s="552"/>
      <c r="H246" s="135"/>
      <c r="I246" s="135"/>
    </row>
    <row r="247" spans="1:17" s="100" customFormat="1" ht="15" hidden="1" customHeight="1" x14ac:dyDescent="0.2">
      <c r="A247" s="105"/>
      <c r="B247" s="132"/>
      <c r="C247" s="133"/>
      <c r="D247" s="133"/>
      <c r="E247" s="134"/>
      <c r="F247" s="552"/>
      <c r="G247" s="552"/>
      <c r="H247" s="135"/>
      <c r="I247" s="135"/>
    </row>
    <row r="248" spans="1:17" s="100" customFormat="1" ht="15" hidden="1" customHeight="1" x14ac:dyDescent="0.2">
      <c r="A248" s="105"/>
      <c r="B248" s="132"/>
      <c r="C248" s="133"/>
      <c r="D248" s="133"/>
      <c r="E248" s="134"/>
      <c r="F248" s="552"/>
      <c r="G248" s="552"/>
      <c r="H248" s="135"/>
      <c r="I248" s="135"/>
    </row>
    <row r="249" spans="1:17" s="100" customFormat="1" ht="15" hidden="1" customHeight="1" x14ac:dyDescent="0.2">
      <c r="A249" s="105"/>
      <c r="B249" s="132"/>
      <c r="C249" s="133"/>
      <c r="D249" s="133"/>
      <c r="E249" s="134"/>
      <c r="F249" s="552"/>
      <c r="G249" s="552"/>
      <c r="H249" s="135"/>
      <c r="I249" s="135"/>
    </row>
    <row r="250" spans="1:17" s="100" customFormat="1" ht="15" hidden="1" customHeight="1" x14ac:dyDescent="0.2">
      <c r="A250" s="105"/>
      <c r="B250" s="132"/>
      <c r="C250" s="133"/>
      <c r="D250" s="133"/>
      <c r="E250" s="134"/>
      <c r="F250" s="552"/>
      <c r="G250" s="552"/>
      <c r="H250" s="135"/>
      <c r="I250" s="135"/>
    </row>
    <row r="251" spans="1:17" s="100" customFormat="1" ht="15" customHeight="1" x14ac:dyDescent="0.2">
      <c r="B251" s="76"/>
    </row>
    <row r="252" spans="1:17" s="100" customFormat="1" ht="15" customHeight="1" x14ac:dyDescent="0.2">
      <c r="B252" s="76"/>
    </row>
    <row r="253" spans="1:17" s="100" customFormat="1" ht="15" customHeight="1" thickBot="1" x14ac:dyDescent="0.25">
      <c r="B253" s="76"/>
    </row>
    <row r="254" spans="1:17" s="100" customFormat="1" ht="15" hidden="1" customHeight="1" x14ac:dyDescent="0.2">
      <c r="C254" s="111" t="s">
        <v>389</v>
      </c>
    </row>
    <row r="255" spans="1:17" s="100" customFormat="1" ht="15" hidden="1" customHeight="1" x14ac:dyDescent="0.2"/>
    <row r="256" spans="1:17" s="100" customFormat="1" ht="15" hidden="1" customHeight="1" x14ac:dyDescent="0.2">
      <c r="A256" s="97" t="s">
        <v>261</v>
      </c>
      <c r="B256" s="545" t="s">
        <v>262</v>
      </c>
      <c r="C256" s="545"/>
      <c r="D256" s="545"/>
      <c r="E256" s="321" t="s">
        <v>322</v>
      </c>
      <c r="F256" s="545" t="s">
        <v>331</v>
      </c>
      <c r="G256" s="545"/>
      <c r="H256" s="545" t="s">
        <v>332</v>
      </c>
      <c r="I256" s="545"/>
    </row>
    <row r="257" spans="1:10" s="100" customFormat="1" ht="15" hidden="1" customHeight="1" x14ac:dyDescent="0.2">
      <c r="A257" s="138">
        <v>1</v>
      </c>
      <c r="B257" s="620">
        <v>2</v>
      </c>
      <c r="C257" s="620"/>
      <c r="D257" s="620"/>
      <c r="E257" s="333"/>
      <c r="F257" s="621">
        <v>4</v>
      </c>
      <c r="G257" s="621"/>
      <c r="H257" s="621">
        <v>5</v>
      </c>
      <c r="I257" s="621"/>
    </row>
    <row r="258" spans="1:10" s="100" customFormat="1" ht="15" hidden="1" customHeight="1" x14ac:dyDescent="0.2">
      <c r="A258" s="105"/>
      <c r="B258" s="623" t="s">
        <v>390</v>
      </c>
      <c r="C258" s="623"/>
      <c r="D258" s="623"/>
      <c r="E258" s="140"/>
      <c r="F258" s="622"/>
      <c r="G258" s="622"/>
      <c r="H258" s="622">
        <f>E258*F258</f>
        <v>0</v>
      </c>
      <c r="I258" s="622"/>
    </row>
    <row r="259" spans="1:10" s="100" customFormat="1" ht="15" hidden="1" customHeight="1" x14ac:dyDescent="0.2">
      <c r="A259" s="105"/>
      <c r="B259" s="623" t="s">
        <v>391</v>
      </c>
      <c r="C259" s="623"/>
      <c r="D259" s="623"/>
      <c r="E259" s="140"/>
      <c r="F259" s="622"/>
      <c r="G259" s="622"/>
      <c r="H259" s="622">
        <f>E259*F259</f>
        <v>0</v>
      </c>
      <c r="I259" s="622"/>
      <c r="J259" s="137"/>
    </row>
    <row r="260" spans="1:10" s="100" customFormat="1" ht="12" hidden="1" thickBot="1" x14ac:dyDescent="0.25">
      <c r="A260" s="105"/>
      <c r="B260" s="623" t="s">
        <v>392</v>
      </c>
      <c r="C260" s="623"/>
      <c r="D260" s="623"/>
      <c r="E260" s="140"/>
      <c r="F260" s="622"/>
      <c r="G260" s="622"/>
      <c r="H260" s="622">
        <f>E260*F260</f>
        <v>0</v>
      </c>
      <c r="I260" s="622"/>
    </row>
    <row r="261" spans="1:10" s="100" customFormat="1" ht="12" hidden="1" thickBot="1" x14ac:dyDescent="0.25">
      <c r="A261" s="105"/>
      <c r="B261" s="623" t="s">
        <v>393</v>
      </c>
      <c r="C261" s="623"/>
      <c r="D261" s="623"/>
      <c r="E261" s="140"/>
      <c r="F261" s="622"/>
      <c r="G261" s="622"/>
      <c r="H261" s="622">
        <f>E261*F261</f>
        <v>0</v>
      </c>
      <c r="I261" s="622"/>
    </row>
    <row r="262" spans="1:10" s="100" customFormat="1" ht="12" hidden="1" thickBot="1" x14ac:dyDescent="0.25">
      <c r="A262" s="138"/>
      <c r="B262" s="643" t="s">
        <v>394</v>
      </c>
      <c r="C262" s="643"/>
      <c r="D262" s="643"/>
      <c r="E262" s="140"/>
      <c r="F262" s="622"/>
      <c r="G262" s="622"/>
      <c r="H262" s="622">
        <f>E262*F262</f>
        <v>0</v>
      </c>
      <c r="I262" s="622"/>
    </row>
    <row r="263" spans="1:10" s="100" customFormat="1" ht="12" hidden="1" thickBot="1" x14ac:dyDescent="0.25">
      <c r="A263" s="141"/>
      <c r="B263" s="644" t="s">
        <v>300</v>
      </c>
      <c r="C263" s="644"/>
      <c r="D263" s="644"/>
      <c r="E263" s="337"/>
      <c r="F263" s="645" t="s">
        <v>34</v>
      </c>
      <c r="G263" s="645"/>
      <c r="H263" s="645">
        <f>SUM(H259:I262)</f>
        <v>0</v>
      </c>
      <c r="I263" s="646"/>
    </row>
    <row r="264" spans="1:10" s="100" customFormat="1" ht="22.15" customHeight="1" x14ac:dyDescent="0.25">
      <c r="A264" s="338"/>
      <c r="B264" s="647" t="s">
        <v>333</v>
      </c>
      <c r="C264" s="647"/>
      <c r="D264" s="647"/>
      <c r="E264" s="648" t="s">
        <v>334</v>
      </c>
      <c r="F264" s="649"/>
    </row>
    <row r="265" spans="1:10" s="100" customFormat="1" ht="12" x14ac:dyDescent="0.2">
      <c r="A265" s="340"/>
      <c r="B265" s="651" t="s">
        <v>335</v>
      </c>
      <c r="C265" s="651"/>
      <c r="D265" s="651"/>
      <c r="E265" s="339" t="s">
        <v>336</v>
      </c>
      <c r="F265" s="339" t="s">
        <v>337</v>
      </c>
      <c r="G265" s="339" t="s">
        <v>395</v>
      </c>
      <c r="H265" s="76"/>
      <c r="I265" s="76"/>
    </row>
    <row r="266" spans="1:10" s="100" customFormat="1" ht="15" customHeight="1" x14ac:dyDescent="0.2">
      <c r="A266" s="339">
        <v>1</v>
      </c>
      <c r="B266" s="652" t="s">
        <v>338</v>
      </c>
      <c r="C266" s="652"/>
      <c r="D266" s="652"/>
      <c r="E266" s="339">
        <v>222</v>
      </c>
      <c r="F266" s="146"/>
      <c r="G266" s="188"/>
      <c r="H266" s="76"/>
      <c r="I266" s="76"/>
    </row>
    <row r="267" spans="1:10" s="100" customFormat="1" ht="15" customHeight="1" x14ac:dyDescent="0.2">
      <c r="A267" s="339">
        <f>1+A266</f>
        <v>2</v>
      </c>
      <c r="B267" s="531" t="s">
        <v>340</v>
      </c>
      <c r="C267" s="531"/>
      <c r="D267" s="531"/>
      <c r="E267" s="147">
        <v>221</v>
      </c>
      <c r="F267" s="148">
        <f>H129</f>
        <v>27000</v>
      </c>
      <c r="G267" s="148">
        <f>J127</f>
        <v>0</v>
      </c>
      <c r="H267" s="76"/>
      <c r="I267" s="92"/>
    </row>
    <row r="268" spans="1:10" s="100" customFormat="1" ht="15" customHeight="1" x14ac:dyDescent="0.2">
      <c r="A268" s="339">
        <f t="shared" ref="A268:A281" si="7">1+A267</f>
        <v>3</v>
      </c>
      <c r="B268" s="531" t="s">
        <v>339</v>
      </c>
      <c r="C268" s="531"/>
      <c r="D268" s="531"/>
      <c r="E268" s="147">
        <v>223</v>
      </c>
      <c r="F268" s="148">
        <f>H155</f>
        <v>128229.31999999999</v>
      </c>
      <c r="G268" s="148">
        <f>J155</f>
        <v>0</v>
      </c>
      <c r="H268" s="76"/>
      <c r="I268" s="92"/>
    </row>
    <row r="269" spans="1:10" s="100" customFormat="1" ht="15" customHeight="1" x14ac:dyDescent="0.2">
      <c r="A269" s="339">
        <f t="shared" si="7"/>
        <v>4</v>
      </c>
      <c r="B269" s="531" t="s">
        <v>460</v>
      </c>
      <c r="C269" s="531"/>
      <c r="D269" s="531"/>
      <c r="E269" s="147">
        <v>224</v>
      </c>
      <c r="F269" s="149">
        <f>H169</f>
        <v>0</v>
      </c>
      <c r="G269" s="150"/>
      <c r="H269" s="76"/>
      <c r="I269" s="92"/>
    </row>
    <row r="270" spans="1:10" s="100" customFormat="1" ht="15" customHeight="1" x14ac:dyDescent="0.2">
      <c r="A270" s="339">
        <f t="shared" si="7"/>
        <v>5</v>
      </c>
      <c r="B270" s="632" t="s">
        <v>341</v>
      </c>
      <c r="C270" s="633"/>
      <c r="D270" s="634"/>
      <c r="E270" s="147">
        <v>225</v>
      </c>
      <c r="F270" s="149">
        <f>H196</f>
        <v>346105.81</v>
      </c>
      <c r="G270" s="150"/>
      <c r="H270" s="76"/>
      <c r="I270" s="92"/>
    </row>
    <row r="271" spans="1:10" s="100" customFormat="1" ht="15" customHeight="1" x14ac:dyDescent="0.2">
      <c r="A271" s="339">
        <f t="shared" si="7"/>
        <v>6</v>
      </c>
      <c r="B271" s="531" t="s">
        <v>342</v>
      </c>
      <c r="C271" s="531"/>
      <c r="D271" s="531"/>
      <c r="E271" s="147">
        <v>226</v>
      </c>
      <c r="F271" s="148">
        <f>I222</f>
        <v>1804794.19</v>
      </c>
      <c r="G271" s="150"/>
      <c r="H271" s="76"/>
      <c r="I271" s="92"/>
    </row>
    <row r="272" spans="1:10" s="100" customFormat="1" ht="15" customHeight="1" x14ac:dyDescent="0.2">
      <c r="A272" s="339">
        <f t="shared" si="7"/>
        <v>7</v>
      </c>
      <c r="B272" s="531" t="s">
        <v>463</v>
      </c>
      <c r="C272" s="531"/>
      <c r="D272" s="531"/>
      <c r="E272" s="147">
        <v>227</v>
      </c>
      <c r="F272" s="148">
        <f>I237</f>
        <v>0</v>
      </c>
      <c r="G272" s="150"/>
      <c r="H272" s="76"/>
      <c r="I272" s="92"/>
    </row>
    <row r="273" spans="1:11" s="111" customFormat="1" ht="15" customHeight="1" x14ac:dyDescent="0.2">
      <c r="A273" s="339">
        <f t="shared" si="7"/>
        <v>8</v>
      </c>
      <c r="B273" s="531" t="s">
        <v>457</v>
      </c>
      <c r="C273" s="531"/>
      <c r="D273" s="531"/>
      <c r="E273" s="147">
        <v>343</v>
      </c>
      <c r="F273" s="148">
        <f>I235</f>
        <v>0</v>
      </c>
      <c r="G273" s="150"/>
      <c r="H273" s="76"/>
      <c r="I273" s="92"/>
      <c r="J273" s="112">
        <f>H262</f>
        <v>0</v>
      </c>
    </row>
    <row r="274" spans="1:11" s="111" customFormat="1" ht="15" customHeight="1" x14ac:dyDescent="0.2">
      <c r="A274" s="339">
        <f t="shared" si="7"/>
        <v>9</v>
      </c>
      <c r="B274" s="531" t="s">
        <v>396</v>
      </c>
      <c r="C274" s="531"/>
      <c r="D274" s="531"/>
      <c r="E274" s="147">
        <v>344</v>
      </c>
      <c r="F274" s="148">
        <f>I234</f>
        <v>250000</v>
      </c>
      <c r="G274" s="150"/>
      <c r="H274" s="76"/>
      <c r="I274" s="92"/>
      <c r="J274" s="112">
        <f>H263</f>
        <v>0</v>
      </c>
    </row>
    <row r="275" spans="1:11" s="100" customFormat="1" ht="15" customHeight="1" x14ac:dyDescent="0.2">
      <c r="A275" s="339">
        <f t="shared" si="7"/>
        <v>10</v>
      </c>
      <c r="B275" s="531" t="s">
        <v>397</v>
      </c>
      <c r="C275" s="531"/>
      <c r="D275" s="531"/>
      <c r="E275" s="147">
        <v>345</v>
      </c>
      <c r="F275" s="148">
        <f>I233</f>
        <v>40000</v>
      </c>
      <c r="G275" s="148"/>
      <c r="H275" s="76"/>
      <c r="I275" s="76"/>
    </row>
    <row r="276" spans="1:11" ht="15" customHeight="1" x14ac:dyDescent="0.2">
      <c r="A276" s="339">
        <f t="shared" si="7"/>
        <v>11</v>
      </c>
      <c r="B276" s="632" t="s">
        <v>398</v>
      </c>
      <c r="C276" s="633"/>
      <c r="D276" s="634"/>
      <c r="E276" s="147">
        <v>346</v>
      </c>
      <c r="F276" s="148">
        <f>I231+I232</f>
        <v>500000</v>
      </c>
      <c r="G276" s="150"/>
      <c r="I276" s="92"/>
    </row>
    <row r="277" spans="1:11" ht="15" customHeight="1" x14ac:dyDescent="0.2">
      <c r="A277" s="339">
        <f t="shared" si="7"/>
        <v>12</v>
      </c>
      <c r="B277" s="531" t="s">
        <v>439</v>
      </c>
      <c r="C277" s="531"/>
      <c r="D277" s="531"/>
      <c r="E277" s="147">
        <v>310</v>
      </c>
      <c r="F277" s="148">
        <f>I227</f>
        <v>352500</v>
      </c>
      <c r="G277" s="150"/>
    </row>
    <row r="278" spans="1:11" ht="15" customHeight="1" x14ac:dyDescent="0.2">
      <c r="A278" s="339">
        <f t="shared" si="7"/>
        <v>13</v>
      </c>
      <c r="B278" s="531" t="s">
        <v>458</v>
      </c>
      <c r="C278" s="531"/>
      <c r="D278" s="531"/>
      <c r="E278" s="147">
        <v>310</v>
      </c>
      <c r="F278" s="148">
        <f>I228</f>
        <v>17875</v>
      </c>
      <c r="G278" s="151"/>
    </row>
    <row r="279" spans="1:11" ht="15" customHeight="1" x14ac:dyDescent="0.2">
      <c r="A279" s="339">
        <f t="shared" si="7"/>
        <v>14</v>
      </c>
      <c r="B279" s="531" t="s">
        <v>461</v>
      </c>
      <c r="C279" s="531"/>
      <c r="D279" s="531"/>
      <c r="E279" s="147">
        <v>291</v>
      </c>
      <c r="F279" s="148">
        <f>I236</f>
        <v>0</v>
      </c>
      <c r="G279" s="151"/>
      <c r="H279" s="76" t="s">
        <v>462</v>
      </c>
      <c r="J279" s="130">
        <v>221</v>
      </c>
      <c r="K279" s="130">
        <f>F267</f>
        <v>27000</v>
      </c>
    </row>
    <row r="280" spans="1:11" ht="15" customHeight="1" x14ac:dyDescent="0.2">
      <c r="A280" s="339">
        <f t="shared" si="7"/>
        <v>15</v>
      </c>
      <c r="B280" s="531" t="s">
        <v>459</v>
      </c>
      <c r="C280" s="531"/>
      <c r="D280" s="531"/>
      <c r="E280" s="147">
        <v>342</v>
      </c>
      <c r="F280" s="148">
        <f>I229</f>
        <v>16020</v>
      </c>
      <c r="G280" s="151"/>
      <c r="J280" s="130">
        <v>224</v>
      </c>
      <c r="K280" s="130">
        <f>F269</f>
        <v>0</v>
      </c>
    </row>
    <row r="281" spans="1:11" ht="15" customHeight="1" x14ac:dyDescent="0.2">
      <c r="A281" s="339">
        <f t="shared" si="7"/>
        <v>16</v>
      </c>
      <c r="B281" s="531" t="s">
        <v>459</v>
      </c>
      <c r="C281" s="531"/>
      <c r="D281" s="531"/>
      <c r="E281" s="147">
        <v>346</v>
      </c>
      <c r="F281" s="148">
        <f>I230</f>
        <v>1780</v>
      </c>
      <c r="G281" s="151"/>
      <c r="J281" s="130">
        <v>225</v>
      </c>
      <c r="K281" s="130">
        <f>F270-H188</f>
        <v>332605.81</v>
      </c>
    </row>
    <row r="282" spans="1:11" ht="15" customHeight="1" x14ac:dyDescent="0.2">
      <c r="A282" s="340"/>
      <c r="B282" s="531" t="s">
        <v>399</v>
      </c>
      <c r="C282" s="650"/>
      <c r="D282" s="650"/>
      <c r="E282" s="147"/>
      <c r="F282" s="152">
        <f>SUM(F266:F281)</f>
        <v>3484304.32</v>
      </c>
      <c r="G282" s="153">
        <f>'Роспись 2024-2026'!R5+'Роспись 2024-2026'!R7+'Роспись 2024-2026'!R8+'Роспись 2024-2026'!R9+'Роспись 2024-2026'!R12+'Роспись 2024-2026'!R13+'Роспись 2024-2026'!R14+'Роспись 2024-2026'!R18+'Роспись 2024-2026'!R19</f>
        <v>4504975</v>
      </c>
      <c r="H282" s="154">
        <f>F282-G282</f>
        <v>-1020670.6800000002</v>
      </c>
      <c r="J282" s="130">
        <v>226</v>
      </c>
      <c r="K282" s="130">
        <f>F271-I220-I221</f>
        <v>840394.19</v>
      </c>
    </row>
    <row r="283" spans="1:11" ht="15" customHeight="1" x14ac:dyDescent="0.2">
      <c r="B283" s="155"/>
      <c r="C283" s="155"/>
      <c r="D283" s="155"/>
      <c r="E283" s="155"/>
      <c r="F283" s="155"/>
      <c r="G283" s="155"/>
      <c r="H283" s="156">
        <f>H282+F290</f>
        <v>0</v>
      </c>
      <c r="J283" s="130">
        <v>227</v>
      </c>
      <c r="K283" s="130">
        <f>F272</f>
        <v>0</v>
      </c>
    </row>
    <row r="284" spans="1:11" ht="15" customHeight="1" x14ac:dyDescent="0.2">
      <c r="I284" s="92"/>
      <c r="J284" s="130">
        <v>291</v>
      </c>
      <c r="K284" s="130">
        <f>F279</f>
        <v>0</v>
      </c>
    </row>
    <row r="285" spans="1:11" ht="15" customHeight="1" x14ac:dyDescent="0.2">
      <c r="J285" s="130">
        <v>343</v>
      </c>
      <c r="K285" s="130">
        <f>F273</f>
        <v>0</v>
      </c>
    </row>
    <row r="286" spans="1:11" ht="15" customHeight="1" thickBot="1" x14ac:dyDescent="0.25">
      <c r="J286" s="130">
        <v>344</v>
      </c>
      <c r="K286" s="130">
        <f>F274</f>
        <v>250000</v>
      </c>
    </row>
    <row r="287" spans="1:11" ht="15" customHeight="1" x14ac:dyDescent="0.25">
      <c r="A287" s="338"/>
      <c r="B287" s="647" t="s">
        <v>333</v>
      </c>
      <c r="C287" s="647"/>
      <c r="D287" s="647"/>
      <c r="E287" s="648" t="s">
        <v>400</v>
      </c>
      <c r="F287" s="649"/>
      <c r="G287" s="100"/>
      <c r="H287" s="100"/>
      <c r="I287" s="100"/>
      <c r="J287" s="130">
        <v>345</v>
      </c>
      <c r="K287" s="130">
        <f>F275</f>
        <v>40000</v>
      </c>
    </row>
    <row r="288" spans="1:11" ht="15" customHeight="1" x14ac:dyDescent="0.2">
      <c r="A288" s="335"/>
      <c r="B288" s="651" t="s">
        <v>335</v>
      </c>
      <c r="C288" s="651"/>
      <c r="D288" s="651"/>
      <c r="E288" s="339" t="s">
        <v>336</v>
      </c>
      <c r="F288" s="339" t="s">
        <v>337</v>
      </c>
      <c r="G288" s="339" t="s">
        <v>395</v>
      </c>
      <c r="J288" s="130">
        <v>346</v>
      </c>
      <c r="K288" s="130">
        <f>F276</f>
        <v>500000</v>
      </c>
    </row>
    <row r="289" spans="1:14" ht="15" customHeight="1" x14ac:dyDescent="0.2">
      <c r="A289" s="158">
        <v>1</v>
      </c>
      <c r="B289" s="632" t="s">
        <v>341</v>
      </c>
      <c r="C289" s="633"/>
      <c r="D289" s="634"/>
      <c r="E289" s="158">
        <v>223</v>
      </c>
      <c r="F289" s="159">
        <f>H163</f>
        <v>1020670.6799999999</v>
      </c>
      <c r="G289" s="159">
        <f>J163</f>
        <v>0</v>
      </c>
      <c r="J289" s="130"/>
    </row>
    <row r="290" spans="1:14" ht="15" customHeight="1" x14ac:dyDescent="0.25">
      <c r="A290" s="83"/>
      <c r="B290" s="635" t="s">
        <v>399</v>
      </c>
      <c r="C290" s="636"/>
      <c r="D290" s="636"/>
      <c r="E290" s="158"/>
      <c r="F290" s="159">
        <f>F289</f>
        <v>1020670.6799999999</v>
      </c>
      <c r="G290" s="83"/>
      <c r="J290" s="154"/>
      <c r="K290" s="92">
        <f>SUM(K279:K288)</f>
        <v>1990000</v>
      </c>
    </row>
    <row r="291" spans="1:14" ht="15" customHeight="1" x14ac:dyDescent="0.2">
      <c r="J291" s="92"/>
    </row>
    <row r="292" spans="1:14" ht="15" customHeight="1" x14ac:dyDescent="0.2">
      <c r="J292" s="92"/>
      <c r="K292" s="92">
        <f>'Роспись 2024-2026'!R8</f>
        <v>1990000</v>
      </c>
    </row>
    <row r="293" spans="1:14" x14ac:dyDescent="0.2">
      <c r="K293" s="92">
        <f>K292-K290</f>
        <v>0</v>
      </c>
    </row>
    <row r="294" spans="1:14" ht="30.75" customHeight="1" x14ac:dyDescent="0.2"/>
    <row r="296" spans="1:14" x14ac:dyDescent="0.2">
      <c r="A296" s="155"/>
      <c r="B296" s="637" t="s">
        <v>237</v>
      </c>
      <c r="C296" s="638"/>
      <c r="D296" s="638"/>
      <c r="E296" s="638"/>
      <c r="F296" s="639"/>
      <c r="G296" s="637" t="s">
        <v>238</v>
      </c>
      <c r="H296" s="638"/>
      <c r="I296" s="639"/>
      <c r="J296" s="630" t="s">
        <v>239</v>
      </c>
      <c r="K296" s="630" t="s">
        <v>240</v>
      </c>
    </row>
    <row r="297" spans="1:14" x14ac:dyDescent="0.2">
      <c r="A297" s="155"/>
      <c r="B297" s="160" t="s">
        <v>242</v>
      </c>
      <c r="C297" s="160" t="s">
        <v>243</v>
      </c>
      <c r="D297" s="160" t="s">
        <v>244</v>
      </c>
      <c r="E297" s="160" t="s">
        <v>245</v>
      </c>
      <c r="F297" s="160" t="s">
        <v>246</v>
      </c>
      <c r="G297" s="160" t="s">
        <v>247</v>
      </c>
      <c r="H297" s="160" t="s">
        <v>248</v>
      </c>
      <c r="I297" s="160" t="s">
        <v>249</v>
      </c>
      <c r="J297" s="631"/>
      <c r="K297" s="631"/>
    </row>
    <row r="298" spans="1:14" x14ac:dyDescent="0.2">
      <c r="A298" s="155"/>
      <c r="B298" s="214"/>
      <c r="C298" s="215"/>
      <c r="D298" s="216"/>
      <c r="E298" s="217"/>
      <c r="F298" s="217"/>
      <c r="G298" s="218"/>
      <c r="H298" s="219"/>
      <c r="I298" s="219"/>
      <c r="J298" s="222"/>
      <c r="K298" s="221"/>
    </row>
    <row r="299" spans="1:14" x14ac:dyDescent="0.2">
      <c r="B299" s="214">
        <v>34</v>
      </c>
      <c r="C299" s="215" t="s">
        <v>466</v>
      </c>
      <c r="D299" s="216" t="s">
        <v>418</v>
      </c>
      <c r="E299" s="217" t="s">
        <v>419</v>
      </c>
      <c r="F299" s="217" t="s">
        <v>251</v>
      </c>
      <c r="G299" s="218" t="s">
        <v>253</v>
      </c>
      <c r="H299" s="235">
        <v>10921</v>
      </c>
      <c r="I299" s="295"/>
      <c r="J299" s="236" t="s">
        <v>493</v>
      </c>
      <c r="K299" s="297"/>
    </row>
    <row r="300" spans="1:14" x14ac:dyDescent="0.2">
      <c r="B300" s="214">
        <v>34</v>
      </c>
      <c r="C300" s="215" t="s">
        <v>466</v>
      </c>
      <c r="D300" s="216" t="s">
        <v>421</v>
      </c>
      <c r="E300" s="217" t="s">
        <v>419</v>
      </c>
      <c r="F300" s="217" t="s">
        <v>251</v>
      </c>
      <c r="G300" s="218" t="s">
        <v>253</v>
      </c>
      <c r="H300" s="235">
        <v>10305</v>
      </c>
      <c r="I300" s="295"/>
      <c r="J300" s="236" t="s">
        <v>494</v>
      </c>
      <c r="K300" s="297"/>
    </row>
    <row r="301" spans="1:14" x14ac:dyDescent="0.2">
      <c r="B301" s="171"/>
      <c r="C301" s="172"/>
      <c r="D301" s="173"/>
      <c r="E301" s="174"/>
      <c r="F301" s="175"/>
      <c r="G301" s="176"/>
      <c r="H301" s="177"/>
      <c r="I301" s="177"/>
      <c r="J301" s="178"/>
      <c r="K301" s="179">
        <f>SUM(K298:K300)</f>
        <v>0</v>
      </c>
      <c r="L301" s="156"/>
      <c r="M301" s="92"/>
      <c r="N301" s="156"/>
    </row>
    <row r="302" spans="1:14" x14ac:dyDescent="0.2">
      <c r="B302" s="171"/>
      <c r="C302" s="172"/>
      <c r="D302" s="173"/>
      <c r="E302" s="174"/>
      <c r="F302" s="175"/>
      <c r="G302" s="176"/>
      <c r="H302" s="177"/>
      <c r="I302" s="177"/>
      <c r="J302" s="85"/>
      <c r="K302" s="85"/>
      <c r="L302" s="156"/>
    </row>
    <row r="303" spans="1:14" x14ac:dyDescent="0.2">
      <c r="B303" s="171"/>
      <c r="C303" s="172"/>
      <c r="D303" s="173"/>
      <c r="E303" s="174"/>
      <c r="F303" s="175"/>
      <c r="G303" s="176"/>
      <c r="H303" s="177"/>
      <c r="I303" s="177"/>
    </row>
    <row r="304" spans="1:14" ht="15.75" x14ac:dyDescent="0.25">
      <c r="B304" s="55"/>
      <c r="C304" s="180" t="s">
        <v>344</v>
      </c>
      <c r="D304" s="55"/>
      <c r="E304" s="336"/>
      <c r="F304" s="640"/>
      <c r="G304" s="641"/>
      <c r="H304" s="55"/>
      <c r="I304" s="55"/>
    </row>
    <row r="305" spans="1:11" ht="15" x14ac:dyDescent="0.25">
      <c r="A305" s="335"/>
      <c r="B305" s="54"/>
      <c r="C305" s="627" t="s">
        <v>335</v>
      </c>
      <c r="D305" s="628"/>
      <c r="E305" s="629"/>
      <c r="F305" s="182" t="s">
        <v>245</v>
      </c>
      <c r="G305" s="183" t="s">
        <v>336</v>
      </c>
      <c r="H305" s="54" t="s">
        <v>337</v>
      </c>
      <c r="I305" s="55"/>
    </row>
    <row r="306" spans="1:11" s="155" customFormat="1" ht="12" x14ac:dyDescent="0.2">
      <c r="A306" s="158"/>
      <c r="B306" s="183">
        <v>1</v>
      </c>
      <c r="C306" s="624" t="s">
        <v>423</v>
      </c>
      <c r="D306" s="625"/>
      <c r="E306" s="626"/>
      <c r="F306" s="183">
        <v>111</v>
      </c>
      <c r="G306" s="183">
        <v>211</v>
      </c>
      <c r="H306" s="187">
        <f>(K299+K300)/1.302</f>
        <v>0</v>
      </c>
      <c r="I306" s="55"/>
    </row>
    <row r="307" spans="1:11" s="155" customFormat="1" ht="12" x14ac:dyDescent="0.2">
      <c r="A307" s="158"/>
      <c r="B307" s="183">
        <f>B306+1</f>
        <v>2</v>
      </c>
      <c r="C307" s="624" t="s">
        <v>424</v>
      </c>
      <c r="D307" s="625"/>
      <c r="E307" s="626"/>
      <c r="F307" s="183">
        <v>119</v>
      </c>
      <c r="G307" s="183">
        <v>213</v>
      </c>
      <c r="H307" s="187">
        <f>K299+K300-H306</f>
        <v>0</v>
      </c>
      <c r="I307" s="185"/>
    </row>
    <row r="308" spans="1:11" ht="12" x14ac:dyDescent="0.2">
      <c r="A308" s="335"/>
      <c r="B308" s="183">
        <f t="shared" ref="B308:B313" si="8">B307+1</f>
        <v>3</v>
      </c>
      <c r="C308" s="624" t="s">
        <v>345</v>
      </c>
      <c r="D308" s="625"/>
      <c r="E308" s="626"/>
      <c r="F308" s="183">
        <v>243</v>
      </c>
      <c r="G308" s="183">
        <v>225</v>
      </c>
      <c r="H308" s="187"/>
      <c r="I308" s="55"/>
    </row>
    <row r="309" spans="1:11" ht="12" x14ac:dyDescent="0.2">
      <c r="B309" s="183">
        <f>B308+1</f>
        <v>4</v>
      </c>
      <c r="C309" s="624" t="s">
        <v>342</v>
      </c>
      <c r="D309" s="625"/>
      <c r="E309" s="626"/>
      <c r="F309" s="183">
        <v>243</v>
      </c>
      <c r="G309" s="183">
        <v>226</v>
      </c>
      <c r="H309" s="187"/>
      <c r="I309" s="185"/>
    </row>
    <row r="310" spans="1:11" ht="12" x14ac:dyDescent="0.2">
      <c r="B310" s="183">
        <f t="shared" si="8"/>
        <v>5</v>
      </c>
      <c r="C310" s="624" t="s">
        <v>345</v>
      </c>
      <c r="D310" s="625"/>
      <c r="E310" s="626"/>
      <c r="F310" s="183">
        <v>244</v>
      </c>
      <c r="G310" s="183">
        <v>225</v>
      </c>
      <c r="H310" s="187"/>
      <c r="I310" s="55"/>
    </row>
    <row r="311" spans="1:11" ht="12" x14ac:dyDescent="0.2">
      <c r="B311" s="183">
        <f t="shared" si="8"/>
        <v>6</v>
      </c>
      <c r="C311" s="624" t="s">
        <v>342</v>
      </c>
      <c r="D311" s="625"/>
      <c r="E311" s="626"/>
      <c r="F311" s="183">
        <v>244</v>
      </c>
      <c r="G311" s="183">
        <v>226</v>
      </c>
      <c r="H311" s="187"/>
      <c r="I311" s="185"/>
      <c r="J311" s="178"/>
      <c r="K311" s="179"/>
    </row>
    <row r="312" spans="1:11" ht="12" x14ac:dyDescent="0.2">
      <c r="B312" s="183">
        <f t="shared" si="8"/>
        <v>7</v>
      </c>
      <c r="C312" s="624" t="s">
        <v>425</v>
      </c>
      <c r="D312" s="625"/>
      <c r="E312" s="626"/>
      <c r="F312" s="183">
        <v>244</v>
      </c>
      <c r="G312" s="183">
        <v>228</v>
      </c>
      <c r="H312" s="187"/>
      <c r="I312" s="55"/>
      <c r="J312" s="178"/>
      <c r="K312" s="179"/>
    </row>
    <row r="313" spans="1:11" ht="12" x14ac:dyDescent="0.2">
      <c r="B313" s="183">
        <f t="shared" si="8"/>
        <v>8</v>
      </c>
      <c r="C313" s="624" t="s">
        <v>426</v>
      </c>
      <c r="D313" s="625"/>
      <c r="E313" s="626"/>
      <c r="F313" s="183">
        <v>244</v>
      </c>
      <c r="G313" s="183">
        <v>310</v>
      </c>
      <c r="H313" s="187"/>
      <c r="I313" s="55"/>
    </row>
    <row r="314" spans="1:11" ht="15" x14ac:dyDescent="0.25">
      <c r="B314" s="54"/>
      <c r="C314" s="627"/>
      <c r="D314" s="628"/>
      <c r="E314" s="629"/>
      <c r="F314" s="164"/>
      <c r="G314" s="183"/>
      <c r="H314" s="184">
        <f>SUM(H306:H313)</f>
        <v>0</v>
      </c>
      <c r="I314" s="186">
        <f>K301-H314</f>
        <v>0</v>
      </c>
    </row>
    <row r="315" spans="1:11" ht="12" customHeight="1" x14ac:dyDescent="0.2"/>
    <row r="316" spans="1:11" ht="12" customHeight="1" x14ac:dyDescent="0.2"/>
    <row r="317" spans="1:11" ht="15" customHeight="1" x14ac:dyDescent="0.2"/>
    <row r="319" spans="1:11" x14ac:dyDescent="0.2">
      <c r="E319" s="294" t="s">
        <v>253</v>
      </c>
      <c r="F319" s="295">
        <v>10921</v>
      </c>
      <c r="G319" s="295" t="s">
        <v>507</v>
      </c>
      <c r="H319" s="296" t="s">
        <v>493</v>
      </c>
      <c r="I319" s="297">
        <v>4559300</v>
      </c>
    </row>
    <row r="320" spans="1:11" x14ac:dyDescent="0.2">
      <c r="E320" s="294" t="s">
        <v>253</v>
      </c>
      <c r="F320" s="295">
        <v>10305</v>
      </c>
      <c r="G320" s="295" t="s">
        <v>507</v>
      </c>
      <c r="H320" s="296" t="s">
        <v>494</v>
      </c>
      <c r="I320" s="297">
        <v>927600</v>
      </c>
    </row>
  </sheetData>
  <mergeCells count="510">
    <mergeCell ref="B8:D8"/>
    <mergeCell ref="E8:F8"/>
    <mergeCell ref="B9:D9"/>
    <mergeCell ref="E9:F9"/>
    <mergeCell ref="B10:D10"/>
    <mergeCell ref="E10:F10"/>
    <mergeCell ref="C1:I1"/>
    <mergeCell ref="B4:I4"/>
    <mergeCell ref="B6:D6"/>
    <mergeCell ref="E6:F6"/>
    <mergeCell ref="B7:D7"/>
    <mergeCell ref="E7:F7"/>
    <mergeCell ref="B14:D14"/>
    <mergeCell ref="E14:F14"/>
    <mergeCell ref="B15:D15"/>
    <mergeCell ref="E15:F15"/>
    <mergeCell ref="A16:D16"/>
    <mergeCell ref="E16:F16"/>
    <mergeCell ref="B11:D11"/>
    <mergeCell ref="E11:F11"/>
    <mergeCell ref="B12:D12"/>
    <mergeCell ref="E12:F12"/>
    <mergeCell ref="B13:D13"/>
    <mergeCell ref="E13:F13"/>
    <mergeCell ref="B25:D25"/>
    <mergeCell ref="E25:F25"/>
    <mergeCell ref="B26:D26"/>
    <mergeCell ref="E26:F26"/>
    <mergeCell ref="B27:D27"/>
    <mergeCell ref="E27:F27"/>
    <mergeCell ref="B22:D22"/>
    <mergeCell ref="E22:F22"/>
    <mergeCell ref="B23:D23"/>
    <mergeCell ref="E23:F23"/>
    <mergeCell ref="B24:D24"/>
    <mergeCell ref="E24:F24"/>
    <mergeCell ref="B31:D31"/>
    <mergeCell ref="E31:F31"/>
    <mergeCell ref="A32:D32"/>
    <mergeCell ref="E32:F32"/>
    <mergeCell ref="B40:G40"/>
    <mergeCell ref="B41:G41"/>
    <mergeCell ref="B28:D28"/>
    <mergeCell ref="E28:F28"/>
    <mergeCell ref="B29:D29"/>
    <mergeCell ref="E29:F29"/>
    <mergeCell ref="B30:D30"/>
    <mergeCell ref="E30:F30"/>
    <mergeCell ref="B48:G48"/>
    <mergeCell ref="B49:G49"/>
    <mergeCell ref="B50:G50"/>
    <mergeCell ref="B51:G51"/>
    <mergeCell ref="B52:G52"/>
    <mergeCell ref="B53:G53"/>
    <mergeCell ref="B42:G42"/>
    <mergeCell ref="B43:G43"/>
    <mergeCell ref="B44:G44"/>
    <mergeCell ref="B45:G45"/>
    <mergeCell ref="B46:G46"/>
    <mergeCell ref="B47:G47"/>
    <mergeCell ref="B62:D62"/>
    <mergeCell ref="F62:G62"/>
    <mergeCell ref="H62:I62"/>
    <mergeCell ref="B63:D63"/>
    <mergeCell ref="F63:G63"/>
    <mergeCell ref="H63:I63"/>
    <mergeCell ref="B54:G54"/>
    <mergeCell ref="B60:D60"/>
    <mergeCell ref="F60:G60"/>
    <mergeCell ref="H60:I60"/>
    <mergeCell ref="B61:D61"/>
    <mergeCell ref="F61:G61"/>
    <mergeCell ref="H61:I61"/>
    <mergeCell ref="B66:D66"/>
    <mergeCell ref="F66:G66"/>
    <mergeCell ref="H66:I66"/>
    <mergeCell ref="B67:D67"/>
    <mergeCell ref="F67:G67"/>
    <mergeCell ref="H67:I67"/>
    <mergeCell ref="B64:D64"/>
    <mergeCell ref="F64:G64"/>
    <mergeCell ref="H64:I64"/>
    <mergeCell ref="B65:D65"/>
    <mergeCell ref="F65:G65"/>
    <mergeCell ref="H65:I65"/>
    <mergeCell ref="B79:D79"/>
    <mergeCell ref="G79:H79"/>
    <mergeCell ref="B80:D80"/>
    <mergeCell ref="G80:H80"/>
    <mergeCell ref="B81:D81"/>
    <mergeCell ref="G81:H81"/>
    <mergeCell ref="B68:D68"/>
    <mergeCell ref="F68:G68"/>
    <mergeCell ref="H68:I68"/>
    <mergeCell ref="B77:D77"/>
    <mergeCell ref="G77:H77"/>
    <mergeCell ref="B78:D78"/>
    <mergeCell ref="G78:H78"/>
    <mergeCell ref="B93:D93"/>
    <mergeCell ref="F93:G93"/>
    <mergeCell ref="H93:I93"/>
    <mergeCell ref="B94:D94"/>
    <mergeCell ref="F94:G94"/>
    <mergeCell ref="H94:I94"/>
    <mergeCell ref="B82:D82"/>
    <mergeCell ref="G82:H82"/>
    <mergeCell ref="B91:D91"/>
    <mergeCell ref="F91:G91"/>
    <mergeCell ref="H91:I91"/>
    <mergeCell ref="B92:D92"/>
    <mergeCell ref="F92:G92"/>
    <mergeCell ref="H92:I92"/>
    <mergeCell ref="B97:D97"/>
    <mergeCell ref="F97:G97"/>
    <mergeCell ref="H97:I97"/>
    <mergeCell ref="B98:D98"/>
    <mergeCell ref="F98:G98"/>
    <mergeCell ref="H98:I98"/>
    <mergeCell ref="B95:D95"/>
    <mergeCell ref="F95:G95"/>
    <mergeCell ref="H95:I95"/>
    <mergeCell ref="B96:D96"/>
    <mergeCell ref="F96:G96"/>
    <mergeCell ref="H96:I96"/>
    <mergeCell ref="B107:D107"/>
    <mergeCell ref="F107:G107"/>
    <mergeCell ref="H107:I107"/>
    <mergeCell ref="B108:D108"/>
    <mergeCell ref="F108:G108"/>
    <mergeCell ref="H108:I108"/>
    <mergeCell ref="B99:D99"/>
    <mergeCell ref="F99:G99"/>
    <mergeCell ref="H99:I99"/>
    <mergeCell ref="B106:D106"/>
    <mergeCell ref="F106:G106"/>
    <mergeCell ref="H106:I106"/>
    <mergeCell ref="B111:D111"/>
    <mergeCell ref="F111:G111"/>
    <mergeCell ref="H111:I111"/>
    <mergeCell ref="B112:D112"/>
    <mergeCell ref="F112:G112"/>
    <mergeCell ref="H112:I112"/>
    <mergeCell ref="B109:D109"/>
    <mergeCell ref="F109:G109"/>
    <mergeCell ref="H109:I109"/>
    <mergeCell ref="B110:D110"/>
    <mergeCell ref="F110:G110"/>
    <mergeCell ref="H110:I110"/>
    <mergeCell ref="B124:C124"/>
    <mergeCell ref="F124:G124"/>
    <mergeCell ref="H124:I124"/>
    <mergeCell ref="B125:C125"/>
    <mergeCell ref="F125:G125"/>
    <mergeCell ref="H125:I125"/>
    <mergeCell ref="B113:D113"/>
    <mergeCell ref="F113:G113"/>
    <mergeCell ref="H113:I113"/>
    <mergeCell ref="B114:D114"/>
    <mergeCell ref="F114:G114"/>
    <mergeCell ref="H114:I114"/>
    <mergeCell ref="B128:C128"/>
    <mergeCell ref="F128:G128"/>
    <mergeCell ref="H128:I128"/>
    <mergeCell ref="B129:C129"/>
    <mergeCell ref="F129:G129"/>
    <mergeCell ref="H129:I129"/>
    <mergeCell ref="B126:C126"/>
    <mergeCell ref="F126:G126"/>
    <mergeCell ref="H126:I126"/>
    <mergeCell ref="B127:C127"/>
    <mergeCell ref="F127:G127"/>
    <mergeCell ref="H127:I127"/>
    <mergeCell ref="B136:D136"/>
    <mergeCell ref="F136:G136"/>
    <mergeCell ref="H136:I136"/>
    <mergeCell ref="B137:D137"/>
    <mergeCell ref="F137:G137"/>
    <mergeCell ref="H137:I137"/>
    <mergeCell ref="B134:D134"/>
    <mergeCell ref="F134:G134"/>
    <mergeCell ref="H134:I134"/>
    <mergeCell ref="B135:D135"/>
    <mergeCell ref="F135:G135"/>
    <mergeCell ref="H135:I135"/>
    <mergeCell ref="B140:D140"/>
    <mergeCell ref="F140:G140"/>
    <mergeCell ref="H140:I140"/>
    <mergeCell ref="B141:D141"/>
    <mergeCell ref="F141:G141"/>
    <mergeCell ref="H141:I141"/>
    <mergeCell ref="B138:D138"/>
    <mergeCell ref="F138:G138"/>
    <mergeCell ref="H138:I138"/>
    <mergeCell ref="B139:D139"/>
    <mergeCell ref="F139:G139"/>
    <mergeCell ref="H139:I139"/>
    <mergeCell ref="B148:C148"/>
    <mergeCell ref="F148:G148"/>
    <mergeCell ref="H148:I148"/>
    <mergeCell ref="B149:C149"/>
    <mergeCell ref="F149:G149"/>
    <mergeCell ref="H149:I149"/>
    <mergeCell ref="B142:D142"/>
    <mergeCell ref="F142:G142"/>
    <mergeCell ref="H142:I142"/>
    <mergeCell ref="B147:C147"/>
    <mergeCell ref="F147:G147"/>
    <mergeCell ref="H147:I147"/>
    <mergeCell ref="B152:C152"/>
    <mergeCell ref="F152:G152"/>
    <mergeCell ref="H152:I152"/>
    <mergeCell ref="B153:C153"/>
    <mergeCell ref="F153:G153"/>
    <mergeCell ref="H153:I153"/>
    <mergeCell ref="B150:C150"/>
    <mergeCell ref="F150:G150"/>
    <mergeCell ref="H150:I150"/>
    <mergeCell ref="B151:C151"/>
    <mergeCell ref="F151:G151"/>
    <mergeCell ref="H151:I151"/>
    <mergeCell ref="B158:C158"/>
    <mergeCell ref="F158:G158"/>
    <mergeCell ref="H158:I158"/>
    <mergeCell ref="B159:C159"/>
    <mergeCell ref="F159:G159"/>
    <mergeCell ref="H159:I159"/>
    <mergeCell ref="B154:C154"/>
    <mergeCell ref="F154:G154"/>
    <mergeCell ref="H154:I154"/>
    <mergeCell ref="B155:C155"/>
    <mergeCell ref="F155:G155"/>
    <mergeCell ref="H155:I155"/>
    <mergeCell ref="B162:C162"/>
    <mergeCell ref="F162:G162"/>
    <mergeCell ref="H162:I162"/>
    <mergeCell ref="B163:C163"/>
    <mergeCell ref="F163:G163"/>
    <mergeCell ref="H163:I163"/>
    <mergeCell ref="B160:C160"/>
    <mergeCell ref="F160:G160"/>
    <mergeCell ref="H160:I160"/>
    <mergeCell ref="B161:C161"/>
    <mergeCell ref="F161:G161"/>
    <mergeCell ref="H161:I161"/>
    <mergeCell ref="B169:C169"/>
    <mergeCell ref="F169:G169"/>
    <mergeCell ref="H169:I169"/>
    <mergeCell ref="B175:D175"/>
    <mergeCell ref="F175:G175"/>
    <mergeCell ref="H175:I175"/>
    <mergeCell ref="B167:C167"/>
    <mergeCell ref="F167:G167"/>
    <mergeCell ref="H167:I167"/>
    <mergeCell ref="B168:C168"/>
    <mergeCell ref="F168:G168"/>
    <mergeCell ref="H168:I168"/>
    <mergeCell ref="B178:D178"/>
    <mergeCell ref="F178:G178"/>
    <mergeCell ref="H178:I178"/>
    <mergeCell ref="B179:D179"/>
    <mergeCell ref="F179:G179"/>
    <mergeCell ref="H179:I179"/>
    <mergeCell ref="B176:D176"/>
    <mergeCell ref="F176:G176"/>
    <mergeCell ref="H176:I176"/>
    <mergeCell ref="B177:D177"/>
    <mergeCell ref="F177:G177"/>
    <mergeCell ref="H177:I177"/>
    <mergeCell ref="B182:D182"/>
    <mergeCell ref="F182:G182"/>
    <mergeCell ref="H182:I182"/>
    <mergeCell ref="B183:D183"/>
    <mergeCell ref="F183:G183"/>
    <mergeCell ref="H183:I183"/>
    <mergeCell ref="B180:D180"/>
    <mergeCell ref="F180:G180"/>
    <mergeCell ref="H180:I180"/>
    <mergeCell ref="B181:D181"/>
    <mergeCell ref="F181:G181"/>
    <mergeCell ref="H181:I181"/>
    <mergeCell ref="K185:M185"/>
    <mergeCell ref="N185:O185"/>
    <mergeCell ref="B186:D186"/>
    <mergeCell ref="F186:G186"/>
    <mergeCell ref="H186:I186"/>
    <mergeCell ref="K186:M186"/>
    <mergeCell ref="N186:O186"/>
    <mergeCell ref="B184:D184"/>
    <mergeCell ref="F184:G184"/>
    <mergeCell ref="H184:I184"/>
    <mergeCell ref="B185:D185"/>
    <mergeCell ref="F185:G185"/>
    <mergeCell ref="H185:I185"/>
    <mergeCell ref="B187:D187"/>
    <mergeCell ref="F187:G187"/>
    <mergeCell ref="H187:I187"/>
    <mergeCell ref="K187:M187"/>
    <mergeCell ref="N187:O187"/>
    <mergeCell ref="B188:D188"/>
    <mergeCell ref="F188:G188"/>
    <mergeCell ref="H188:I188"/>
    <mergeCell ref="K188:M188"/>
    <mergeCell ref="N188:O188"/>
    <mergeCell ref="B189:D189"/>
    <mergeCell ref="F189:G189"/>
    <mergeCell ref="H189:I189"/>
    <mergeCell ref="K189:M189"/>
    <mergeCell ref="N189:O189"/>
    <mergeCell ref="B190:D190"/>
    <mergeCell ref="F190:G190"/>
    <mergeCell ref="H190:I190"/>
    <mergeCell ref="K190:M190"/>
    <mergeCell ref="N190:O190"/>
    <mergeCell ref="B191:D191"/>
    <mergeCell ref="F191:G191"/>
    <mergeCell ref="H191:I191"/>
    <mergeCell ref="K191:M191"/>
    <mergeCell ref="N191:O191"/>
    <mergeCell ref="B192:D192"/>
    <mergeCell ref="F192:G192"/>
    <mergeCell ref="H192:I192"/>
    <mergeCell ref="K192:M192"/>
    <mergeCell ref="N192:O192"/>
    <mergeCell ref="B193:D193"/>
    <mergeCell ref="F193:G193"/>
    <mergeCell ref="H193:I193"/>
    <mergeCell ref="K193:M193"/>
    <mergeCell ref="N193:O193"/>
    <mergeCell ref="B194:D194"/>
    <mergeCell ref="F194:G194"/>
    <mergeCell ref="H194:I194"/>
    <mergeCell ref="K194:M194"/>
    <mergeCell ref="N194:O194"/>
    <mergeCell ref="B195:D195"/>
    <mergeCell ref="F195:G195"/>
    <mergeCell ref="H195:I195"/>
    <mergeCell ref="K195:M195"/>
    <mergeCell ref="N195:O195"/>
    <mergeCell ref="B196:D196"/>
    <mergeCell ref="F196:G196"/>
    <mergeCell ref="H196:I196"/>
    <mergeCell ref="K196:M196"/>
    <mergeCell ref="N196:O196"/>
    <mergeCell ref="B202:E202"/>
    <mergeCell ref="F202:G202"/>
    <mergeCell ref="F203:G203"/>
    <mergeCell ref="F204:G204"/>
    <mergeCell ref="B205:E205"/>
    <mergeCell ref="F205:G205"/>
    <mergeCell ref="K197:M197"/>
    <mergeCell ref="N197:O197"/>
    <mergeCell ref="K198:M198"/>
    <mergeCell ref="N198:O198"/>
    <mergeCell ref="B201:E201"/>
    <mergeCell ref="F201:G201"/>
    <mergeCell ref="H201:I201"/>
    <mergeCell ref="F210:G210"/>
    <mergeCell ref="F211:G211"/>
    <mergeCell ref="P211:Q211"/>
    <mergeCell ref="F212:G212"/>
    <mergeCell ref="P212:Q212"/>
    <mergeCell ref="B213:E213"/>
    <mergeCell ref="F213:G213"/>
    <mergeCell ref="P213:Q213"/>
    <mergeCell ref="K205:M205"/>
    <mergeCell ref="N205:O205"/>
    <mergeCell ref="F206:G206"/>
    <mergeCell ref="F207:G207"/>
    <mergeCell ref="F208:G208"/>
    <mergeCell ref="F209:G209"/>
    <mergeCell ref="B217:E217"/>
    <mergeCell ref="F217:G217"/>
    <mergeCell ref="B218:E218"/>
    <mergeCell ref="F218:G218"/>
    <mergeCell ref="B219:E219"/>
    <mergeCell ref="F219:G219"/>
    <mergeCell ref="F214:G214"/>
    <mergeCell ref="P214:Q214"/>
    <mergeCell ref="B215:E215"/>
    <mergeCell ref="F215:G215"/>
    <mergeCell ref="P215:Q215"/>
    <mergeCell ref="B216:E216"/>
    <mergeCell ref="F216:G216"/>
    <mergeCell ref="P216:Q216"/>
    <mergeCell ref="P222:Q222"/>
    <mergeCell ref="P223:Q223"/>
    <mergeCell ref="P224:Q224"/>
    <mergeCell ref="B225:E225"/>
    <mergeCell ref="F225:G225"/>
    <mergeCell ref="H225:I225"/>
    <mergeCell ref="P225:Q225"/>
    <mergeCell ref="B220:E220"/>
    <mergeCell ref="F220:G220"/>
    <mergeCell ref="B221:E221"/>
    <mergeCell ref="F221:G221"/>
    <mergeCell ref="B222:E222"/>
    <mergeCell ref="F222:G222"/>
    <mergeCell ref="B228:E228"/>
    <mergeCell ref="F228:G228"/>
    <mergeCell ref="P228:Q228"/>
    <mergeCell ref="B229:E229"/>
    <mergeCell ref="F229:G229"/>
    <mergeCell ref="B230:E230"/>
    <mergeCell ref="F230:G230"/>
    <mergeCell ref="B226:E226"/>
    <mergeCell ref="F226:G226"/>
    <mergeCell ref="P226:Q226"/>
    <mergeCell ref="B227:E227"/>
    <mergeCell ref="F227:G227"/>
    <mergeCell ref="P227:Q227"/>
    <mergeCell ref="B234:E234"/>
    <mergeCell ref="F234:G234"/>
    <mergeCell ref="B235:E235"/>
    <mergeCell ref="F235:G235"/>
    <mergeCell ref="B236:E236"/>
    <mergeCell ref="F236:G236"/>
    <mergeCell ref="B231:E231"/>
    <mergeCell ref="F231:G231"/>
    <mergeCell ref="B232:E232"/>
    <mergeCell ref="F232:G232"/>
    <mergeCell ref="B233:E233"/>
    <mergeCell ref="F233:G233"/>
    <mergeCell ref="F239:G239"/>
    <mergeCell ref="K239:N239"/>
    <mergeCell ref="O239:P239"/>
    <mergeCell ref="F240:G240"/>
    <mergeCell ref="K240:N240"/>
    <mergeCell ref="O240:P240"/>
    <mergeCell ref="K236:N236"/>
    <mergeCell ref="O236:P236"/>
    <mergeCell ref="F237:G237"/>
    <mergeCell ref="K237:N237"/>
    <mergeCell ref="O237:P237"/>
    <mergeCell ref="F238:G238"/>
    <mergeCell ref="K238:N238"/>
    <mergeCell ref="O238:P238"/>
    <mergeCell ref="F247:G247"/>
    <mergeCell ref="F248:G248"/>
    <mergeCell ref="F249:G249"/>
    <mergeCell ref="F250:G250"/>
    <mergeCell ref="B256:D256"/>
    <mergeCell ref="F256:G256"/>
    <mergeCell ref="F241:G241"/>
    <mergeCell ref="F242:G242"/>
    <mergeCell ref="F243:G243"/>
    <mergeCell ref="F244:G244"/>
    <mergeCell ref="F245:G245"/>
    <mergeCell ref="F246:G246"/>
    <mergeCell ref="B259:D259"/>
    <mergeCell ref="F259:G259"/>
    <mergeCell ref="H259:I259"/>
    <mergeCell ref="B260:D260"/>
    <mergeCell ref="F260:G260"/>
    <mergeCell ref="H260:I260"/>
    <mergeCell ref="H256:I256"/>
    <mergeCell ref="B257:D257"/>
    <mergeCell ref="F257:G257"/>
    <mergeCell ref="H257:I257"/>
    <mergeCell ref="B258:D258"/>
    <mergeCell ref="F258:G258"/>
    <mergeCell ref="H258:I258"/>
    <mergeCell ref="B263:D263"/>
    <mergeCell ref="F263:G263"/>
    <mergeCell ref="H263:I263"/>
    <mergeCell ref="B264:D264"/>
    <mergeCell ref="E264:F264"/>
    <mergeCell ref="B265:D265"/>
    <mergeCell ref="B261:D261"/>
    <mergeCell ref="F261:G261"/>
    <mergeCell ref="H261:I261"/>
    <mergeCell ref="B262:D262"/>
    <mergeCell ref="F262:G262"/>
    <mergeCell ref="H262:I262"/>
    <mergeCell ref="B272:D272"/>
    <mergeCell ref="B273:D273"/>
    <mergeCell ref="B274:D274"/>
    <mergeCell ref="B275:D275"/>
    <mergeCell ref="B276:D276"/>
    <mergeCell ref="B277:D277"/>
    <mergeCell ref="B266:D266"/>
    <mergeCell ref="B267:D267"/>
    <mergeCell ref="B268:D268"/>
    <mergeCell ref="B269:D269"/>
    <mergeCell ref="B270:D270"/>
    <mergeCell ref="B271:D271"/>
    <mergeCell ref="E287:F287"/>
    <mergeCell ref="B288:D288"/>
    <mergeCell ref="B289:D289"/>
    <mergeCell ref="B290:D290"/>
    <mergeCell ref="B296:F296"/>
    <mergeCell ref="G296:I296"/>
    <mergeCell ref="B278:D278"/>
    <mergeCell ref="B279:D279"/>
    <mergeCell ref="B280:D280"/>
    <mergeCell ref="B281:D281"/>
    <mergeCell ref="B282:D282"/>
    <mergeCell ref="B287:D287"/>
    <mergeCell ref="C314:E314"/>
    <mergeCell ref="C308:E308"/>
    <mergeCell ref="C309:E309"/>
    <mergeCell ref="C310:E310"/>
    <mergeCell ref="C311:E311"/>
    <mergeCell ref="C312:E312"/>
    <mergeCell ref="C313:E313"/>
    <mergeCell ref="J296:J297"/>
    <mergeCell ref="K296:K297"/>
    <mergeCell ref="F304:G304"/>
    <mergeCell ref="C305:E305"/>
    <mergeCell ref="C306:E306"/>
    <mergeCell ref="C307:E307"/>
  </mergeCells>
  <pageMargins left="0.7" right="0.7" top="0.75" bottom="0.75" header="0.3" footer="0.3"/>
  <pageSetup paperSize="9" orientation="portrait"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25"/>
  <sheetViews>
    <sheetView topLeftCell="A7" workbookViewId="0">
      <selection activeCell="C23" sqref="C23"/>
    </sheetView>
  </sheetViews>
  <sheetFormatPr defaultColWidth="9.140625" defaultRowHeight="15" x14ac:dyDescent="0.25"/>
  <cols>
    <col min="1" max="1" width="44.85546875" style="51" customWidth="1"/>
    <col min="2" max="3" width="15.28515625" style="51" customWidth="1"/>
    <col min="4" max="16384" width="9.140625" style="51"/>
  </cols>
  <sheetData>
    <row r="1" spans="1:8" ht="15.75" x14ac:dyDescent="0.25">
      <c r="D1" s="52" t="s">
        <v>346</v>
      </c>
      <c r="E1" s="52"/>
      <c r="F1" s="52"/>
      <c r="G1" s="52"/>
      <c r="H1" s="52"/>
    </row>
    <row r="2" spans="1:8" ht="15.75" x14ac:dyDescent="0.25">
      <c r="D2" s="52" t="s">
        <v>479</v>
      </c>
      <c r="E2" s="52"/>
      <c r="F2" s="52"/>
      <c r="G2" s="52"/>
      <c r="H2" s="52"/>
    </row>
    <row r="3" spans="1:8" customFormat="1" x14ac:dyDescent="0.25">
      <c r="A3" s="161" t="s">
        <v>347</v>
      </c>
      <c r="C3" s="162"/>
      <c r="D3" s="162"/>
    </row>
    <row r="4" spans="1:8" s="189" customFormat="1" x14ac:dyDescent="0.25">
      <c r="A4" s="163" t="s">
        <v>441</v>
      </c>
      <c r="B4" s="163">
        <v>400000</v>
      </c>
      <c r="C4" s="162"/>
      <c r="D4" s="162"/>
    </row>
    <row r="5" spans="1:8" customFormat="1" x14ac:dyDescent="0.25">
      <c r="A5" s="163" t="s">
        <v>348</v>
      </c>
      <c r="B5" s="163"/>
      <c r="C5" s="162"/>
      <c r="D5" s="162"/>
    </row>
    <row r="6" spans="1:8" s="189" customFormat="1" x14ac:dyDescent="0.25">
      <c r="A6" s="163" t="s">
        <v>440</v>
      </c>
      <c r="B6" s="163">
        <v>50000</v>
      </c>
      <c r="C6" s="162"/>
      <c r="D6" s="162"/>
    </row>
    <row r="7" spans="1:8" s="189" customFormat="1" x14ac:dyDescent="0.25">
      <c r="A7" s="163" t="s">
        <v>442</v>
      </c>
      <c r="B7" s="163">
        <v>0</v>
      </c>
      <c r="C7" s="162"/>
      <c r="D7" s="162"/>
    </row>
    <row r="8" spans="1:8" customFormat="1" x14ac:dyDescent="0.25">
      <c r="A8" s="163" t="s">
        <v>349</v>
      </c>
      <c r="B8" s="163">
        <v>0</v>
      </c>
      <c r="C8" s="162"/>
      <c r="D8" s="162"/>
    </row>
    <row r="9" spans="1:8" customFormat="1" x14ac:dyDescent="0.25">
      <c r="A9" s="164" t="s">
        <v>350</v>
      </c>
      <c r="B9" s="165">
        <f>SUM(B4:B8)</f>
        <v>450000</v>
      </c>
      <c r="C9" s="162"/>
      <c r="D9" s="162"/>
    </row>
    <row r="10" spans="1:8" customFormat="1" x14ac:dyDescent="0.25">
      <c r="A10" s="162"/>
      <c r="B10" s="162"/>
      <c r="C10" s="162"/>
      <c r="D10" s="162"/>
    </row>
    <row r="11" spans="1:8" customFormat="1" x14ac:dyDescent="0.25">
      <c r="A11" s="162"/>
      <c r="B11" s="162"/>
      <c r="C11" s="162"/>
      <c r="D11" s="162"/>
    </row>
    <row r="12" spans="1:8" customFormat="1" x14ac:dyDescent="0.25">
      <c r="A12" s="162"/>
      <c r="B12" s="162"/>
      <c r="C12" s="162"/>
      <c r="D12" s="162"/>
    </row>
    <row r="13" spans="1:8" customFormat="1" x14ac:dyDescent="0.25">
      <c r="A13" s="161" t="s">
        <v>351</v>
      </c>
      <c r="B13" s="166" t="s">
        <v>336</v>
      </c>
      <c r="C13" s="161" t="s">
        <v>352</v>
      </c>
      <c r="D13" s="162"/>
    </row>
    <row r="14" spans="1:8" customFormat="1" x14ac:dyDescent="0.25">
      <c r="A14" s="163" t="s">
        <v>348</v>
      </c>
      <c r="B14" s="167">
        <v>211</v>
      </c>
      <c r="C14" s="163"/>
      <c r="D14" s="162"/>
    </row>
    <row r="15" spans="1:8" customFormat="1" x14ac:dyDescent="0.25">
      <c r="A15" s="163" t="s">
        <v>348</v>
      </c>
      <c r="B15" s="167">
        <v>213</v>
      </c>
      <c r="C15" s="163"/>
      <c r="D15" s="162"/>
    </row>
    <row r="16" spans="1:8" customFormat="1" x14ac:dyDescent="0.25">
      <c r="A16" s="163" t="s">
        <v>348</v>
      </c>
      <c r="B16" s="167">
        <v>310</v>
      </c>
      <c r="C16" s="163"/>
      <c r="D16" s="162"/>
    </row>
    <row r="17" spans="1:4" s="189" customFormat="1" x14ac:dyDescent="0.25">
      <c r="A17" s="163" t="s">
        <v>441</v>
      </c>
      <c r="B17" s="167">
        <v>226</v>
      </c>
      <c r="C17" s="163">
        <v>400000</v>
      </c>
      <c r="D17" s="162"/>
    </row>
    <row r="18" spans="1:4" s="189" customFormat="1" x14ac:dyDescent="0.25">
      <c r="A18" s="163" t="s">
        <v>442</v>
      </c>
      <c r="B18" s="167">
        <v>226</v>
      </c>
      <c r="C18" s="167">
        <v>0</v>
      </c>
      <c r="D18" s="162"/>
    </row>
    <row r="19" spans="1:4" s="189" customFormat="1" x14ac:dyDescent="0.25">
      <c r="A19" s="163" t="s">
        <v>349</v>
      </c>
      <c r="B19" s="167">
        <v>310</v>
      </c>
      <c r="C19" s="167">
        <v>0</v>
      </c>
      <c r="D19" s="162"/>
    </row>
    <row r="20" spans="1:4" s="189" customFormat="1" x14ac:dyDescent="0.25">
      <c r="A20" s="163" t="s">
        <v>349</v>
      </c>
      <c r="B20" s="167">
        <v>346</v>
      </c>
      <c r="C20" s="167">
        <v>0</v>
      </c>
      <c r="D20" s="162"/>
    </row>
    <row r="21" spans="1:4" s="189" customFormat="1" x14ac:dyDescent="0.25">
      <c r="A21" s="163" t="s">
        <v>440</v>
      </c>
      <c r="B21" s="167">
        <v>310</v>
      </c>
      <c r="C21" s="167">
        <v>0</v>
      </c>
      <c r="D21" s="162"/>
    </row>
    <row r="22" spans="1:4" s="189" customFormat="1" x14ac:dyDescent="0.25">
      <c r="A22" s="163" t="s">
        <v>440</v>
      </c>
      <c r="B22" s="167">
        <v>345</v>
      </c>
      <c r="C22" s="167">
        <v>0</v>
      </c>
      <c r="D22" s="162"/>
    </row>
    <row r="23" spans="1:4" s="189" customFormat="1" x14ac:dyDescent="0.25">
      <c r="A23" s="163" t="s">
        <v>440</v>
      </c>
      <c r="B23" s="167">
        <v>346</v>
      </c>
      <c r="C23" s="163">
        <v>50000</v>
      </c>
      <c r="D23" s="162"/>
    </row>
    <row r="24" spans="1:4" customFormat="1" x14ac:dyDescent="0.25">
      <c r="A24" s="162"/>
      <c r="B24" s="162"/>
      <c r="C24" s="168">
        <f>SUM(C14:C23)</f>
        <v>450000</v>
      </c>
      <c r="D24" s="162"/>
    </row>
    <row r="25" spans="1:4" x14ac:dyDescent="0.25">
      <c r="C25" s="53">
        <f>B9-C24</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Роспись на 2023-2025</vt:lpstr>
      <vt:lpstr>Роспись 2024-2026</vt:lpstr>
      <vt:lpstr>ТИТУЛЬНЫЙ ЛИСТ</vt:lpstr>
      <vt:lpstr>РАЗДЕЛ 1</vt:lpstr>
      <vt:lpstr>РАЗДЕЛ 2</vt:lpstr>
      <vt:lpstr>МЗ 2024</vt:lpstr>
      <vt:lpstr>МЗ 2025</vt:lpstr>
      <vt:lpstr>МЗ 2026</vt:lpstr>
      <vt:lpstr>внебюджет</vt:lpstr>
      <vt:lpstr>'РАЗДЕЛ 2'!Заголовки_для_печати</vt:lpstr>
      <vt:lpstr>'РАЗДЕЛ 2'!Область_печати</vt:lpstr>
      <vt:lpstr>'ТИТУЛЬНЫЙ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lastPrinted>2021-12-20T02:54:35Z</cp:lastPrinted>
  <dcterms:created xsi:type="dcterms:W3CDTF">2015-06-05T18:19:34Z</dcterms:created>
  <dcterms:modified xsi:type="dcterms:W3CDTF">2024-01-12T00:58:57Z</dcterms:modified>
</cp:coreProperties>
</file>